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00" windowHeight="6285" activeTab="3"/>
  </bookViews>
  <sheets>
    <sheet name="Opći dio" sheetId="1" r:id="rId1"/>
    <sheet name="A. RAČUN PRIHODA I RASHODA" sheetId="2" r:id="rId2"/>
    <sheet name="Rashodi prema funkcijskoj klasi" sheetId="3" r:id="rId3"/>
    <sheet name="Račun financiranja" sheetId="4" r:id="rId4"/>
    <sheet name="Projekcije" sheetId="5" state="hidden" r:id="rId5"/>
    <sheet name="List1" sheetId="6" state="hidden" r:id="rId6"/>
  </sheets>
  <definedNames/>
  <calcPr fullCalcOnLoad="1"/>
</workbook>
</file>

<file path=xl/sharedStrings.xml><?xml version="1.0" encoding="utf-8"?>
<sst xmlns="http://schemas.openxmlformats.org/spreadsheetml/2006/main" count="445" uniqueCount="166">
  <si>
    <t>REPUBLIKA HRVATSKA</t>
  </si>
  <si>
    <t>GRAD ČAKOVEC</t>
  </si>
  <si>
    <t>III. OSNOVNA ŠKOLA ČAKOVEC</t>
  </si>
  <si>
    <t>PRIHODI I PRIMICI</t>
  </si>
  <si>
    <t>Naziv računa</t>
  </si>
  <si>
    <t xml:space="preserve">                              </t>
  </si>
  <si>
    <t>Donacije</t>
  </si>
  <si>
    <t>Prihodi od prodaje stanova</t>
  </si>
  <si>
    <t>UKUPNI PRIHODI</t>
  </si>
  <si>
    <t>Uredska oprema inamještaj</t>
  </si>
  <si>
    <t>UKUPNO:</t>
  </si>
  <si>
    <t>Temeljem članka 14. Stavka 4. Zakona o proračunu (N.N.96/03.) ravnateljica škole</t>
  </si>
  <si>
    <t xml:space="preserve"> IZMJENA I DOPUNA FINANCIJSKOG PLANA ZA 2005. GODINU</t>
  </si>
  <si>
    <t>PLAN NABAVE DUGOTRAJNE IMOVINE</t>
  </si>
  <si>
    <t>Mirjana Friganović, prof.  donosi</t>
  </si>
  <si>
    <t>SVEUKUPNO:</t>
  </si>
  <si>
    <t>IZDACI</t>
  </si>
  <si>
    <t>IZDACI ZA DUGOTRAJNU IMOVINU</t>
  </si>
  <si>
    <t>Prihodi iz proračuna</t>
  </si>
  <si>
    <t>Račun i rač. plana</t>
  </si>
  <si>
    <t>Prihodi po posebnim propisima</t>
  </si>
  <si>
    <t>Prihodi od imovine</t>
  </si>
  <si>
    <t xml:space="preserve">Ostali prihodi </t>
  </si>
  <si>
    <t>Prihodi poslovanja</t>
  </si>
  <si>
    <t>Rashodi poslovanja</t>
  </si>
  <si>
    <t>Rashodi za zaposlene</t>
  </si>
  <si>
    <t>Materijalni rashodi</t>
  </si>
  <si>
    <t xml:space="preserve">Ostali rashodi </t>
  </si>
  <si>
    <t>Prihodi od prodaje proiz. i robe i pruženih usluga</t>
  </si>
  <si>
    <t>OstalifFinancijski izdaci</t>
  </si>
  <si>
    <t>Tekuće pomoći od izvanprpračunskih korisnika</t>
  </si>
  <si>
    <t>Tekuće pomoći iz nenadležnog proračuna</t>
  </si>
  <si>
    <t xml:space="preserve">Ostale naknade građanima i kućanstvima </t>
  </si>
  <si>
    <t>Kapitalne pomoći iz nenadležnog proračuna</t>
  </si>
  <si>
    <t>licence</t>
  </si>
  <si>
    <t>Pomoći iz inozemstva i subjekata unutar općeg proračuna</t>
  </si>
  <si>
    <t>Ukupno</t>
  </si>
  <si>
    <t>Ukupno prihodi</t>
  </si>
  <si>
    <t>Rashodi za financiranje redovne djelatnosti</t>
  </si>
  <si>
    <t>Kapitalne pomoći iz nadležnog proračuna</t>
  </si>
  <si>
    <t>Sufinanciranje  roditelja</t>
  </si>
  <si>
    <t>Grad Čakovec</t>
  </si>
  <si>
    <t>PRIHODI UKUPNO</t>
  </si>
  <si>
    <t>Tekući prijeosi temeljem EU sred.</t>
  </si>
  <si>
    <t>Prihodi iz nadležnog proračuna</t>
  </si>
  <si>
    <t>Materijal isirovine</t>
  </si>
  <si>
    <t xml:space="preserve">Prihodi od prodaje proizvoda </t>
  </si>
  <si>
    <t>Prihodi od pruženih usluga</t>
  </si>
  <si>
    <t>Tekuće donacije</t>
  </si>
  <si>
    <t>Kapitalne donacije</t>
  </si>
  <si>
    <t>Prodaja stanova</t>
  </si>
  <si>
    <t>ostali prihodi</t>
  </si>
  <si>
    <t>Izvor financirana 52 - nenadležni proračun</t>
  </si>
  <si>
    <t>Tekuće pomoći iz državnog proračuna</t>
  </si>
  <si>
    <t>Kamata na sredstva na žr</t>
  </si>
  <si>
    <t>preneseni višak</t>
  </si>
  <si>
    <t>Preneseni višak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</si>
  <si>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</si>
  <si>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</si>
  <si>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</si>
  <si>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</si>
  <si>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</si>
  <si>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</si>
  <si>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</si>
  <si>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Projekcija za 2023.</t>
  </si>
  <si>
    <t>jekcije</t>
  </si>
  <si>
    <t>Izvor</t>
  </si>
  <si>
    <t>Materijalni i financijski rashodirashodi</t>
  </si>
  <si>
    <t>Rashodi za nabavuproizvedene dugotrajne imovine</t>
  </si>
  <si>
    <t>Aktivnost</t>
  </si>
  <si>
    <t>Prihodi od prodaje proizvedene dugotrajne imovine</t>
  </si>
  <si>
    <t>Prihodi od prodaje proiz. i robe i pruženih usluga i donacija</t>
  </si>
  <si>
    <t>1035A103501Produženi boravak</t>
  </si>
  <si>
    <t>1035A103511 Pomoćnici 21/22</t>
  </si>
  <si>
    <t>1035A103512 Plaće i ostala materijalna prava</t>
  </si>
  <si>
    <t>1024A102401 Materijalni i financijski izdaci</t>
  </si>
  <si>
    <t>1035A103502 Progami školstva</t>
  </si>
  <si>
    <t>Naknade građanima i kućanstvima</t>
  </si>
  <si>
    <t>1035A103505 Projekt osiguranje prehrane</t>
  </si>
  <si>
    <t>ukupno</t>
  </si>
  <si>
    <t>Projekcije za 2022. i 2023. godinu</t>
  </si>
  <si>
    <t>Projekcija za 2024.</t>
  </si>
  <si>
    <t>Tekući plan 2022.</t>
  </si>
  <si>
    <t>1035A103513 Pomoćnici 22/23</t>
  </si>
  <si>
    <t>Materijalni i financijski rashodi</t>
  </si>
  <si>
    <t>preneseni višak 51</t>
  </si>
  <si>
    <t>preneseni višak 43</t>
  </si>
  <si>
    <t>2. izmjene</t>
  </si>
  <si>
    <t>IZVOR</t>
  </si>
  <si>
    <t>Račun</t>
  </si>
  <si>
    <t>A103501 - PROGRAM PRODUŽENOG BORAVKA</t>
  </si>
  <si>
    <t>Ostale naknade iz proračuna u naravi</t>
  </si>
  <si>
    <t>OPĆI DIO</t>
  </si>
  <si>
    <t xml:space="preserve"> I. OPĆI DIO</t>
  </si>
  <si>
    <t>Rashodi prema funkcijskoj klasifikaciji</t>
  </si>
  <si>
    <t>Brojčana oznaka i naziv</t>
  </si>
  <si>
    <t>1. izmjene</t>
  </si>
  <si>
    <t>Osnovno obrazovanje</t>
  </si>
  <si>
    <t>Dodatne usluge u obrazovanju</t>
  </si>
  <si>
    <t>Ukupni rashodi</t>
  </si>
  <si>
    <t>II. POSEBNI DIO</t>
  </si>
  <si>
    <t>Financijski plan  po izvorima i  aktivnostima, programskoj i funkcijskoj klasifikaciji</t>
  </si>
  <si>
    <t xml:space="preserve"> Plana za 2022.</t>
  </si>
  <si>
    <t>52,51,11</t>
  </si>
  <si>
    <t xml:space="preserve">Raspoloživi iznos u </t>
  </si>
  <si>
    <t xml:space="preserve"> Plan za 2022.</t>
  </si>
  <si>
    <t>A103502 - školstvo - vlastiti prihodi</t>
  </si>
  <si>
    <t>A103502  Školstvo  Erazmus</t>
  </si>
  <si>
    <t>Ukupno rashodi</t>
  </si>
  <si>
    <t>prihodi</t>
  </si>
  <si>
    <t>Rashodi</t>
  </si>
  <si>
    <t>Financijski rashodi</t>
  </si>
  <si>
    <t>Pomoći iz inozemstva i subkjekata unutar opće države</t>
  </si>
  <si>
    <t>Finanijski izdaci</t>
  </si>
  <si>
    <t>Ostali rashodi</t>
  </si>
  <si>
    <t>Nabava proizvedene dugotr. Imovi.</t>
  </si>
  <si>
    <t>Projekcija za 2025.</t>
  </si>
  <si>
    <t>Matarijalni rashodi</t>
  </si>
  <si>
    <t>Financijski izdaci</t>
  </si>
  <si>
    <t>Rashodi za nabavu proizvedena dugotrajne imovine</t>
  </si>
  <si>
    <t>Plan 23.</t>
  </si>
  <si>
    <t>I. OPĆI DIO</t>
  </si>
  <si>
    <t>B. RAČUN FINANCIRANJA</t>
  </si>
  <si>
    <t>Razred</t>
  </si>
  <si>
    <t>Skupina</t>
  </si>
  <si>
    <t xml:space="preserve">Naziv </t>
  </si>
  <si>
    <t>Plan za 2023.</t>
  </si>
  <si>
    <t>Projekcija 
za 2024.</t>
  </si>
  <si>
    <t>Projekcija 
za 2025.</t>
  </si>
  <si>
    <t>Primici od financijske imovine i zaduživanja</t>
  </si>
  <si>
    <t>Primici od zaduživanja</t>
  </si>
  <si>
    <t>Namjenski primici od zaduživanja</t>
  </si>
  <si>
    <t>…</t>
  </si>
  <si>
    <t>Izdaci za financijsku imovinu i otplate zajmova</t>
  </si>
  <si>
    <t>Izdaci za otplatu glavnice primljenih kredita i zajmova</t>
  </si>
  <si>
    <t>Opći prihodi i primici</t>
  </si>
  <si>
    <t>Vlastiti prihodi</t>
  </si>
  <si>
    <t>NEMA PODATKA</t>
  </si>
  <si>
    <t>NEMA  PODATAKA</t>
  </si>
  <si>
    <t>A102401 - Materijalni i financijski rashodi</t>
  </si>
  <si>
    <t>Aktivnost A103512  Rashodi za plaće i ostala materijalna prava</t>
  </si>
  <si>
    <t>Aktivnost A103502  Školstvo</t>
  </si>
  <si>
    <t>Projekcija  25.</t>
  </si>
  <si>
    <t>ŠIFRA PK</t>
  </si>
  <si>
    <t>A103515 - Drugi obrazovni materijali</t>
  </si>
  <si>
    <t>Projekcija 2026.</t>
  </si>
  <si>
    <t>Projekcija 2025.</t>
  </si>
  <si>
    <t>Plan 2024.</t>
  </si>
  <si>
    <t>Financijski plan za 2024. godinu te projekcija za 2025. i 2026. godinu.</t>
  </si>
  <si>
    <t>A103521 Građanski odgoj u osnovnim školama  Grada Čakovca</t>
  </si>
  <si>
    <t>Materijal i sirovine</t>
  </si>
  <si>
    <t>A103522 Prehrana učrenika</t>
  </si>
  <si>
    <t>Izvršenje 2022.</t>
  </si>
  <si>
    <t xml:space="preserve"> Plana za 2023.</t>
  </si>
  <si>
    <t>Plana za 2024.</t>
  </si>
  <si>
    <t>POVEĆANJE/SMANJENE u odnosu na planirano 2023.</t>
  </si>
  <si>
    <t>Projekcija za 2026.</t>
  </si>
  <si>
    <t xml:space="preserve"> Financijski plan za 2024. i projekcija za 25. i 26. godinu</t>
  </si>
  <si>
    <t>Plan 24.</t>
  </si>
  <si>
    <t>Projekcija  26.</t>
  </si>
  <si>
    <t>PRIJEDLOG</t>
  </si>
  <si>
    <t xml:space="preserve"> FinancijskI plan za 2024. godinu i projekcije za 2025 i 2026. godinu</t>
  </si>
  <si>
    <t>A103519 - Pomoćnici u nastavi VIII, 2023/24</t>
  </si>
  <si>
    <t>A103520 - Pomoćnici u nastavi 24/2025.</t>
  </si>
  <si>
    <t>A103523- Pomoćnici u nastavi 25/26</t>
  </si>
  <si>
    <t>A103524- Pomoćnici u nastavi 26/27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</si>
</sst>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#,##0.00\ &quot;kn&quot;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4" xfId="0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4" fontId="1" fillId="0" borderId="10" xfId="59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wrapText="1"/>
    </xf>
    <xf numFmtId="4" fontId="1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" fontId="0" fillId="0" borderId="19" xfId="0" applyNumberFormat="1" applyBorder="1" applyAlignment="1">
      <alignment/>
    </xf>
    <xf numFmtId="164" fontId="1" fillId="0" borderId="11" xfId="0" applyNumberFormat="1" applyFont="1" applyBorder="1" applyAlignment="1">
      <alignment vertical="center"/>
    </xf>
    <xf numFmtId="4" fontId="0" fillId="0" borderId="2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 horizontal="left" wrapText="1"/>
    </xf>
    <xf numFmtId="0" fontId="0" fillId="0" borderId="25" xfId="0" applyFont="1" applyBorder="1" applyAlignment="1">
      <alignment/>
    </xf>
    <xf numFmtId="4" fontId="0" fillId="0" borderId="26" xfId="0" applyNumberFormat="1" applyBorder="1" applyAlignment="1">
      <alignment/>
    </xf>
    <xf numFmtId="0" fontId="0" fillId="0" borderId="25" xfId="0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4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left" wrapText="1"/>
    </xf>
    <xf numFmtId="0" fontId="1" fillId="0" borderId="12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33" xfId="0" applyBorder="1" applyAlignment="1">
      <alignment/>
    </xf>
    <xf numFmtId="4" fontId="1" fillId="0" borderId="10" xfId="0" applyNumberFormat="1" applyFont="1" applyBorder="1" applyAlignment="1">
      <alignment horizontal="left" wrapText="1"/>
    </xf>
    <xf numFmtId="0" fontId="1" fillId="0" borderId="34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20" xfId="0" applyFont="1" applyBorder="1" applyAlignment="1">
      <alignment/>
    </xf>
    <xf numFmtId="0" fontId="0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1" fillId="33" borderId="33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0" fillId="34" borderId="0" xfId="0" applyFill="1" applyAlignment="1">
      <alignment/>
    </xf>
    <xf numFmtId="3" fontId="1" fillId="34" borderId="20" xfId="0" applyNumberFormat="1" applyFont="1" applyFill="1" applyBorder="1" applyAlignment="1">
      <alignment wrapText="1"/>
    </xf>
    <xf numFmtId="4" fontId="0" fillId="34" borderId="20" xfId="0" applyNumberFormat="1" applyFont="1" applyFill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19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0" fillId="34" borderId="19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4" fontId="1" fillId="34" borderId="29" xfId="0" applyNumberFormat="1" applyFont="1" applyFill="1" applyBorder="1" applyAlignment="1">
      <alignment/>
    </xf>
    <xf numFmtId="4" fontId="1" fillId="34" borderId="20" xfId="0" applyNumberFormat="1" applyFont="1" applyFill="1" applyBorder="1" applyAlignment="1">
      <alignment/>
    </xf>
    <xf numFmtId="0" fontId="0" fillId="34" borderId="33" xfId="0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4" fontId="0" fillId="34" borderId="10" xfId="0" applyNumberFormat="1" applyFont="1" applyFill="1" applyBorder="1" applyAlignment="1">
      <alignment wrapText="1"/>
    </xf>
    <xf numFmtId="4" fontId="0" fillId="34" borderId="20" xfId="0" applyNumberForma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44" fontId="0" fillId="0" borderId="10" xfId="59" applyFont="1" applyBorder="1" applyAlignment="1">
      <alignment horizontal="left"/>
    </xf>
    <xf numFmtId="4" fontId="2" fillId="0" borderId="10" xfId="0" applyNumberFormat="1" applyFont="1" applyBorder="1" applyAlignment="1">
      <alignment horizontal="left" wrapText="1"/>
    </xf>
    <xf numFmtId="3" fontId="0" fillId="0" borderId="20" xfId="0" applyNumberFormat="1" applyFont="1" applyBorder="1" applyAlignment="1">
      <alignment wrapText="1"/>
    </xf>
    <xf numFmtId="3" fontId="0" fillId="0" borderId="20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3" fontId="1" fillId="34" borderId="35" xfId="0" applyNumberFormat="1" applyFont="1" applyFill="1" applyBorder="1" applyAlignment="1">
      <alignment horizontal="right"/>
    </xf>
    <xf numFmtId="164" fontId="1" fillId="0" borderId="13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right"/>
    </xf>
    <xf numFmtId="0" fontId="0" fillId="0" borderId="33" xfId="0" applyFill="1" applyBorder="1" applyAlignment="1">
      <alignment/>
    </xf>
    <xf numFmtId="0" fontId="0" fillId="0" borderId="33" xfId="0" applyFont="1" applyFill="1" applyBorder="1" applyAlignment="1">
      <alignment/>
    </xf>
    <xf numFmtId="4" fontId="0" fillId="0" borderId="33" xfId="0" applyNumberFormat="1" applyBorder="1" applyAlignment="1">
      <alignment horizontal="right"/>
    </xf>
    <xf numFmtId="3" fontId="0" fillId="0" borderId="33" xfId="0" applyNumberFormat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4" fontId="1" fillId="0" borderId="0" xfId="0" applyNumberFormat="1" applyFont="1" applyBorder="1" applyAlignment="1">
      <alignment/>
    </xf>
    <xf numFmtId="0" fontId="1" fillId="35" borderId="0" xfId="0" applyFont="1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3" borderId="34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4" fontId="1" fillId="34" borderId="29" xfId="0" applyNumberFormat="1" applyFont="1" applyFill="1" applyBorder="1" applyAlignment="1">
      <alignment/>
    </xf>
    <xf numFmtId="0" fontId="0" fillId="34" borderId="40" xfId="0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4" fontId="1" fillId="34" borderId="41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20" xfId="0" applyFont="1" applyFill="1" applyBorder="1" applyAlignment="1">
      <alignment/>
    </xf>
    <xf numFmtId="3" fontId="0" fillId="34" borderId="19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4" fontId="1" fillId="34" borderId="20" xfId="0" applyNumberFormat="1" applyFont="1" applyFill="1" applyBorder="1" applyAlignment="1">
      <alignment wrapText="1"/>
    </xf>
    <xf numFmtId="0" fontId="1" fillId="0" borderId="33" xfId="0" applyFont="1" applyBorder="1" applyAlignment="1">
      <alignment/>
    </xf>
    <xf numFmtId="4" fontId="1" fillId="0" borderId="19" xfId="0" applyNumberFormat="1" applyFont="1" applyBorder="1" applyAlignment="1">
      <alignment wrapText="1"/>
    </xf>
    <xf numFmtId="4" fontId="1" fillId="0" borderId="19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42" xfId="0" applyNumberFormat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2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9" xfId="0" applyNumberFormat="1" applyFont="1" applyBorder="1" applyAlignment="1">
      <alignment wrapText="1"/>
    </xf>
    <xf numFmtId="0" fontId="0" fillId="0" borderId="43" xfId="0" applyBorder="1" applyAlignment="1">
      <alignment/>
    </xf>
    <xf numFmtId="4" fontId="0" fillId="34" borderId="4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2" fontId="1" fillId="34" borderId="19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44" xfId="0" applyFont="1" applyBorder="1" applyAlignment="1">
      <alignment/>
    </xf>
    <xf numFmtId="0" fontId="0" fillId="0" borderId="45" xfId="0" applyBorder="1" applyAlignment="1">
      <alignment/>
    </xf>
    <xf numFmtId="4" fontId="0" fillId="0" borderId="40" xfId="0" applyNumberFormat="1" applyBorder="1" applyAlignment="1">
      <alignment/>
    </xf>
    <xf numFmtId="2" fontId="1" fillId="33" borderId="35" xfId="0" applyNumberFormat="1" applyFont="1" applyFill="1" applyBorder="1" applyAlignment="1">
      <alignment wrapText="1"/>
    </xf>
    <xf numFmtId="0" fontId="1" fillId="33" borderId="35" xfId="0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2" fontId="1" fillId="34" borderId="2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wrapText="1"/>
    </xf>
    <xf numFmtId="4" fontId="1" fillId="34" borderId="33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>
      <alignment vertical="center"/>
    </xf>
    <xf numFmtId="4" fontId="0" fillId="0" borderId="35" xfId="0" applyNumberFormat="1" applyBorder="1" applyAlignment="1">
      <alignment/>
    </xf>
    <xf numFmtId="0" fontId="1" fillId="34" borderId="10" xfId="0" applyFont="1" applyFill="1" applyBorder="1" applyAlignment="1">
      <alignment wrapText="1"/>
    </xf>
    <xf numFmtId="0" fontId="3" fillId="33" borderId="33" xfId="0" applyFont="1" applyFill="1" applyBorder="1" applyAlignment="1">
      <alignment/>
    </xf>
    <xf numFmtId="0" fontId="0" fillId="33" borderId="33" xfId="0" applyFont="1" applyFill="1" applyBorder="1" applyAlignment="1">
      <alignment wrapText="1"/>
    </xf>
    <xf numFmtId="0" fontId="1" fillId="33" borderId="33" xfId="0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wrapText="1"/>
    </xf>
    <xf numFmtId="0" fontId="0" fillId="33" borderId="11" xfId="0" applyFont="1" applyFill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wrapText="1"/>
    </xf>
    <xf numFmtId="4" fontId="0" fillId="0" borderId="46" xfId="0" applyNumberFormat="1" applyBorder="1" applyAlignment="1">
      <alignment/>
    </xf>
    <xf numFmtId="4" fontId="0" fillId="0" borderId="4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47" xfId="0" applyFont="1" applyFill="1" applyBorder="1" applyAlignment="1">
      <alignment/>
    </xf>
    <xf numFmtId="4" fontId="1" fillId="34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3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4" fontId="0" fillId="34" borderId="13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0" fontId="1" fillId="33" borderId="13" xfId="0" applyFont="1" applyFill="1" applyBorder="1" applyAlignment="1">
      <alignment wrapText="1"/>
    </xf>
    <xf numFmtId="0" fontId="1" fillId="33" borderId="48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34" borderId="33" xfId="0" applyFont="1" applyFill="1" applyBorder="1" applyAlignment="1">
      <alignment wrapText="1"/>
    </xf>
    <xf numFmtId="4" fontId="0" fillId="0" borderId="14" xfId="0" applyNumberFormat="1" applyBorder="1" applyAlignment="1">
      <alignment/>
    </xf>
    <xf numFmtId="4" fontId="1" fillId="0" borderId="33" xfId="0" applyNumberFormat="1" applyFont="1" applyBorder="1" applyAlignment="1">
      <alignment wrapText="1"/>
    </xf>
    <xf numFmtId="4" fontId="0" fillId="0" borderId="33" xfId="0" applyNumberFormat="1" applyBorder="1" applyAlignment="1">
      <alignment/>
    </xf>
    <xf numFmtId="4" fontId="1" fillId="0" borderId="11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left" wrapText="1"/>
    </xf>
    <xf numFmtId="4" fontId="1" fillId="34" borderId="37" xfId="0" applyNumberFormat="1" applyFont="1" applyFill="1" applyBorder="1" applyAlignment="1">
      <alignment/>
    </xf>
    <xf numFmtId="4" fontId="1" fillId="34" borderId="39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 horizontal="left" wrapText="1"/>
    </xf>
    <xf numFmtId="1" fontId="0" fillId="0" borderId="40" xfId="0" applyNumberFormat="1" applyFont="1" applyBorder="1" applyAlignment="1">
      <alignment wrapText="1"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48" xfId="0" applyBorder="1" applyAlignment="1">
      <alignment/>
    </xf>
    <xf numFmtId="0" fontId="0" fillId="0" borderId="14" xfId="0" applyFont="1" applyBorder="1" applyAlignment="1">
      <alignment/>
    </xf>
    <xf numFmtId="4" fontId="1" fillId="34" borderId="13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1" fillId="33" borderId="39" xfId="0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3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horizontal="center"/>
    </xf>
    <xf numFmtId="3" fontId="0" fillId="36" borderId="47" xfId="0" applyNumberFormat="1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Valuta 2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7">
      <selection activeCell="L8" sqref="L8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15.28125" style="0" hidden="1" customWidth="1"/>
    <col min="4" max="6" width="15.28125" style="0" customWidth="1"/>
    <col min="7" max="7" width="17.57421875" style="0" customWidth="1"/>
    <col min="8" max="8" width="16.28125" style="0" customWidth="1"/>
  </cols>
  <sheetData>
    <row r="3" ht="12.75">
      <c r="E3" s="245" t="s">
        <v>160</v>
      </c>
    </row>
    <row r="4" spans="1:8" ht="21" customHeight="1">
      <c r="A4" s="294" t="s">
        <v>157</v>
      </c>
      <c r="B4" s="294"/>
      <c r="C4" s="294"/>
      <c r="D4" s="294"/>
      <c r="E4" s="294"/>
      <c r="F4" s="294"/>
      <c r="G4" s="294"/>
      <c r="H4" s="294"/>
    </row>
    <row r="5" spans="1:8" ht="12.75">
      <c r="A5" s="139"/>
      <c r="B5" s="139"/>
      <c r="C5" s="139"/>
      <c r="D5" s="139"/>
      <c r="E5" s="139"/>
      <c r="F5" s="139"/>
      <c r="G5" s="139"/>
      <c r="H5" s="139"/>
    </row>
    <row r="6" spans="1:8" ht="12.75">
      <c r="A6" s="139"/>
      <c r="B6" s="139"/>
      <c r="C6" s="208" t="s">
        <v>93</v>
      </c>
      <c r="D6" s="208"/>
      <c r="E6" s="208"/>
      <c r="F6" s="208"/>
      <c r="G6" s="139"/>
      <c r="H6" s="139"/>
    </row>
    <row r="7" spans="1:8" ht="12.75">
      <c r="A7" s="139"/>
      <c r="B7" s="139"/>
      <c r="C7" s="139"/>
      <c r="D7" s="139"/>
      <c r="E7" s="139"/>
      <c r="F7" s="139"/>
      <c r="G7" s="139"/>
      <c r="H7" s="139"/>
    </row>
    <row r="8" spans="1:8" ht="51">
      <c r="A8" s="141"/>
      <c r="B8" s="142" t="s">
        <v>152</v>
      </c>
      <c r="C8" s="142" t="s">
        <v>102</v>
      </c>
      <c r="D8" s="142" t="s">
        <v>153</v>
      </c>
      <c r="E8" s="142" t="s">
        <v>154</v>
      </c>
      <c r="F8" s="142" t="s">
        <v>155</v>
      </c>
      <c r="G8" s="142" t="s">
        <v>116</v>
      </c>
      <c r="H8" s="142" t="s">
        <v>156</v>
      </c>
    </row>
    <row r="9" spans="1:8" s="15" customFormat="1" ht="21.75" customHeight="1">
      <c r="A9" s="46" t="s">
        <v>42</v>
      </c>
      <c r="B9" s="222">
        <f>B10+B11</f>
        <v>1137972.25</v>
      </c>
      <c r="C9" s="222" t="e">
        <f>C10+C11</f>
        <v>#REF!</v>
      </c>
      <c r="D9" s="222">
        <f>D10+D11</f>
        <v>1299088.88</v>
      </c>
      <c r="E9" s="222">
        <f>E10+E11</f>
        <v>1408559.8699999999</v>
      </c>
      <c r="F9" s="189">
        <f aca="true" t="shared" si="0" ref="F9:F18">E9/D9*100</f>
        <v>108.42675137054518</v>
      </c>
      <c r="G9" s="222">
        <f>G10+G11</f>
        <v>1411797.8699999999</v>
      </c>
      <c r="H9" s="222">
        <f>H10+H11</f>
        <v>1416797.8699999999</v>
      </c>
    </row>
    <row r="10" spans="1:8" ht="20.25" customHeight="1">
      <c r="A10" s="140" t="s">
        <v>57</v>
      </c>
      <c r="B10" s="244">
        <v>1137741.73</v>
      </c>
      <c r="C10" s="244" t="e">
        <f>'A. RAČUN PRIHODA I RASHODA'!F16</f>
        <v>#REF!</v>
      </c>
      <c r="D10" s="244">
        <v>1298557.99</v>
      </c>
      <c r="E10" s="244">
        <f>'A. RAČUN PRIHODA I RASHODA'!G16</f>
        <v>1408059.8699999999</v>
      </c>
      <c r="F10" s="189">
        <f t="shared" si="0"/>
        <v>108.4325752752867</v>
      </c>
      <c r="G10" s="244">
        <f>'A. RAČUN PRIHODA I RASHODA'!H16</f>
        <v>1411297.8699999999</v>
      </c>
      <c r="H10" s="244">
        <f>'A. RAČUN PRIHODA I RASHODA'!I16</f>
        <v>1416297.8699999999</v>
      </c>
    </row>
    <row r="11" spans="1:8" ht="33" customHeight="1">
      <c r="A11" s="140" t="s">
        <v>58</v>
      </c>
      <c r="B11" s="244">
        <v>230.52</v>
      </c>
      <c r="C11" s="244" t="e">
        <f>'A. RAČUN PRIHODA I RASHODA'!F28</f>
        <v>#REF!</v>
      </c>
      <c r="D11" s="244">
        <v>530.89</v>
      </c>
      <c r="E11" s="244">
        <f>'A. RAČUN PRIHODA I RASHODA'!G28</f>
        <v>500</v>
      </c>
      <c r="F11" s="189">
        <f t="shared" si="0"/>
        <v>94.18146885418825</v>
      </c>
      <c r="G11" s="244">
        <f>'A. RAČUN PRIHODA I RASHODA'!H28</f>
        <v>500</v>
      </c>
      <c r="H11" s="244">
        <f>'A. RAČUN PRIHODA I RASHODA'!I28</f>
        <v>500</v>
      </c>
    </row>
    <row r="12" spans="1:8" s="15" customFormat="1" ht="23.25" customHeight="1">
      <c r="A12" s="46" t="s">
        <v>59</v>
      </c>
      <c r="B12" s="222">
        <f>B13+B14</f>
        <v>1145972.62</v>
      </c>
      <c r="C12" s="222" t="e">
        <f>C13+C14</f>
        <v>#REF!</v>
      </c>
      <c r="D12" s="222">
        <f>D13+D14</f>
        <v>1320612.03</v>
      </c>
      <c r="E12" s="222">
        <f>E13+E14</f>
        <v>1411759.8699999999</v>
      </c>
      <c r="F12" s="189">
        <f t="shared" si="0"/>
        <v>106.90193924706257</v>
      </c>
      <c r="G12" s="222">
        <f>G13+G14</f>
        <v>1411797.8699999999</v>
      </c>
      <c r="H12" s="222">
        <f>H13+H14</f>
        <v>1416797.8699999999</v>
      </c>
    </row>
    <row r="13" spans="1:8" ht="24" customHeight="1">
      <c r="A13" s="140" t="s">
        <v>60</v>
      </c>
      <c r="B13" s="244">
        <v>1125136.6</v>
      </c>
      <c r="C13" s="244" t="e">
        <f>'A. RAČUN PRIHODA I RASHODA'!F38</f>
        <v>#REF!</v>
      </c>
      <c r="D13" s="244">
        <v>1305903.33</v>
      </c>
      <c r="E13" s="244">
        <f>'A. RAČUN PRIHODA I RASHODA'!G38</f>
        <v>1398409.8699999999</v>
      </c>
      <c r="F13" s="189">
        <f t="shared" si="0"/>
        <v>107.08372035470649</v>
      </c>
      <c r="G13" s="244">
        <f>'A. RAČUN PRIHODA I RASHODA'!H38</f>
        <v>1398447.8699999999</v>
      </c>
      <c r="H13" s="244">
        <f>'A. RAČUN PRIHODA I RASHODA'!I38</f>
        <v>1403447.8699999999</v>
      </c>
    </row>
    <row r="14" spans="1:8" ht="25.5">
      <c r="A14" s="140" t="s">
        <v>61</v>
      </c>
      <c r="B14" s="244">
        <v>20836.02</v>
      </c>
      <c r="C14" s="244" t="e">
        <f>'A. RAČUN PRIHODA I RASHODA'!F50</f>
        <v>#REF!</v>
      </c>
      <c r="D14" s="244">
        <v>14708.7</v>
      </c>
      <c r="E14" s="244">
        <f>'A. RAČUN PRIHODA I RASHODA'!G50</f>
        <v>13350</v>
      </c>
      <c r="F14" s="189">
        <f t="shared" si="0"/>
        <v>90.76260988394623</v>
      </c>
      <c r="G14" s="244">
        <f>'A. RAČUN PRIHODA I RASHODA'!H50</f>
        <v>13350</v>
      </c>
      <c r="H14" s="244">
        <f>'A. RAČUN PRIHODA I RASHODA'!I50</f>
        <v>13350</v>
      </c>
    </row>
    <row r="15" spans="1:8" s="15" customFormat="1" ht="29.25" customHeight="1">
      <c r="A15" s="46" t="s">
        <v>62</v>
      </c>
      <c r="B15" s="222">
        <f>B9-B12</f>
        <v>-8000.370000000112</v>
      </c>
      <c r="C15" s="222" t="e">
        <f>C9-C12</f>
        <v>#REF!</v>
      </c>
      <c r="D15" s="222">
        <f>D9-D12</f>
        <v>-21523.15000000014</v>
      </c>
      <c r="E15" s="222">
        <f>E9-E12</f>
        <v>-3200</v>
      </c>
      <c r="F15" s="189">
        <f t="shared" si="0"/>
        <v>14.867712207553167</v>
      </c>
      <c r="G15" s="222">
        <f>G9-G12</f>
        <v>0</v>
      </c>
      <c r="H15" s="222">
        <f>H9-H12</f>
        <v>0</v>
      </c>
    </row>
    <row r="16" spans="1:8" ht="12.75">
      <c r="A16" s="140"/>
      <c r="B16" s="244"/>
      <c r="C16" s="244"/>
      <c r="D16" s="222">
        <f>C16/7.5345</f>
        <v>0</v>
      </c>
      <c r="E16" s="244"/>
      <c r="F16" s="189"/>
      <c r="G16" s="244"/>
      <c r="H16" s="244"/>
    </row>
    <row r="17" spans="1:8" ht="27" customHeight="1">
      <c r="A17" s="140"/>
      <c r="B17" s="94"/>
      <c r="C17" s="94"/>
      <c r="D17" s="222">
        <f>C17/7.5345</f>
        <v>0</v>
      </c>
      <c r="E17" s="94"/>
      <c r="F17" s="189"/>
      <c r="G17" s="94"/>
      <c r="H17" s="94"/>
    </row>
    <row r="18" spans="1:8" s="15" customFormat="1" ht="25.5">
      <c r="A18" s="46" t="s">
        <v>63</v>
      </c>
      <c r="B18" s="222">
        <v>29735.9</v>
      </c>
      <c r="C18" s="222">
        <v>224045</v>
      </c>
      <c r="D18" s="222">
        <v>21523.15</v>
      </c>
      <c r="E18" s="222">
        <v>3200</v>
      </c>
      <c r="F18" s="189">
        <f t="shared" si="0"/>
        <v>14.86771220755326</v>
      </c>
      <c r="G18" s="222"/>
      <c r="H18" s="222"/>
    </row>
    <row r="19" spans="1:8" ht="12.75">
      <c r="A19" s="140"/>
      <c r="B19" s="140"/>
      <c r="C19" s="140"/>
      <c r="D19" s="140"/>
      <c r="E19" s="140"/>
      <c r="F19" s="140"/>
      <c r="G19" s="140"/>
      <c r="H19" s="140"/>
    </row>
    <row r="20" spans="1:8" ht="52.5" customHeight="1">
      <c r="A20" s="139"/>
      <c r="B20" s="139"/>
      <c r="C20" s="139"/>
      <c r="D20" s="139"/>
      <c r="E20" s="139"/>
      <c r="F20" s="139"/>
      <c r="G20" s="139"/>
      <c r="H20" s="139"/>
    </row>
    <row r="21" spans="1:8" ht="12.75">
      <c r="A21" s="139"/>
      <c r="B21" s="139"/>
      <c r="C21" s="139"/>
      <c r="D21" s="139"/>
      <c r="E21" s="139"/>
      <c r="F21" s="139"/>
      <c r="G21" s="139"/>
      <c r="H21" s="139"/>
    </row>
    <row r="22" spans="1:8" ht="12.75">
      <c r="A22" s="139"/>
      <c r="B22" s="139"/>
      <c r="C22" s="139"/>
      <c r="D22" s="139"/>
      <c r="E22" s="139"/>
      <c r="F22" s="139"/>
      <c r="G22" s="139"/>
      <c r="H22" s="139"/>
    </row>
    <row r="23" spans="1:8" ht="12.75">
      <c r="A23" s="139"/>
      <c r="B23" s="139"/>
      <c r="C23" s="139"/>
      <c r="D23" s="139"/>
      <c r="E23" s="139"/>
      <c r="F23" s="139"/>
      <c r="G23" s="139"/>
      <c r="H23" s="139"/>
    </row>
    <row r="24" spans="1:8" ht="12.75">
      <c r="A24" s="139"/>
      <c r="B24" s="139"/>
      <c r="C24" s="139"/>
      <c r="D24" s="139"/>
      <c r="E24" s="139"/>
      <c r="F24" s="139"/>
      <c r="G24" s="139"/>
      <c r="H24" s="139"/>
    </row>
    <row r="25" spans="1:8" ht="12.75">
      <c r="A25" s="139"/>
      <c r="B25" s="139"/>
      <c r="C25" s="139"/>
      <c r="D25" s="139"/>
      <c r="E25" s="139"/>
      <c r="F25" s="139"/>
      <c r="G25" s="139"/>
      <c r="H25" s="139"/>
    </row>
    <row r="26" spans="1:8" ht="12.75">
      <c r="A26" s="139"/>
      <c r="B26" s="139"/>
      <c r="C26" s="139"/>
      <c r="D26" s="139"/>
      <c r="E26" s="139"/>
      <c r="F26" s="139"/>
      <c r="G26" s="139"/>
      <c r="H26" s="139"/>
    </row>
    <row r="27" spans="1:8" ht="12.75">
      <c r="A27" s="139"/>
      <c r="B27" s="139"/>
      <c r="C27" s="139"/>
      <c r="D27" s="139"/>
      <c r="E27" s="139"/>
      <c r="F27" s="139"/>
      <c r="G27" s="139"/>
      <c r="H27" s="139"/>
    </row>
  </sheetData>
  <sheetProtection/>
  <mergeCells count="1">
    <mergeCell ref="A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5"/>
  <sheetViews>
    <sheetView zoomScalePageLayoutView="0" workbookViewId="0" topLeftCell="B259">
      <selection activeCell="J202" sqref="J202:K202"/>
    </sheetView>
  </sheetViews>
  <sheetFormatPr defaultColWidth="9.140625" defaultRowHeight="12.75"/>
  <cols>
    <col min="1" max="1" width="9.140625" style="0" hidden="1" customWidth="1"/>
    <col min="2" max="2" width="11.8515625" style="0" customWidth="1"/>
    <col min="3" max="3" width="4.8515625" style="0" hidden="1" customWidth="1"/>
    <col min="4" max="4" width="31.421875" style="0" customWidth="1"/>
    <col min="5" max="5" width="7.57421875" style="0" customWidth="1"/>
    <col min="6" max="6" width="0.13671875" style="0" customWidth="1"/>
    <col min="7" max="7" width="17.421875" style="0" customWidth="1"/>
    <col min="8" max="8" width="14.8515625" style="15" customWidth="1"/>
    <col min="9" max="9" width="14.28125" style="0" customWidth="1"/>
    <col min="10" max="10" width="10.00390625" style="0" customWidth="1"/>
    <col min="11" max="11" width="11.140625" style="0" customWidth="1"/>
    <col min="12" max="12" width="10.421875" style="0" customWidth="1"/>
    <col min="13" max="13" width="11.421875" style="0" customWidth="1"/>
    <col min="14" max="14" width="10.7109375" style="0" customWidth="1"/>
    <col min="15" max="15" width="10.140625" style="0" customWidth="1"/>
    <col min="16" max="16" width="12.8515625" style="0" customWidth="1"/>
    <col min="19" max="19" width="9.8515625" style="0" customWidth="1"/>
    <col min="20" max="20" width="11.57421875" style="0" customWidth="1"/>
    <col min="21" max="21" width="11.421875" style="0" customWidth="1"/>
    <col min="22" max="22" width="9.8515625" style="0" customWidth="1"/>
  </cols>
  <sheetData>
    <row r="1" ht="12.75">
      <c r="A1" t="s">
        <v>65</v>
      </c>
    </row>
    <row r="2" ht="12.75">
      <c r="B2" t="s">
        <v>0</v>
      </c>
    </row>
    <row r="4" ht="12.75">
      <c r="B4" t="s">
        <v>1</v>
      </c>
    </row>
    <row r="5" ht="12.75">
      <c r="B5" t="s">
        <v>2</v>
      </c>
    </row>
    <row r="6" spans="2:4" ht="12.75">
      <c r="B6" t="s">
        <v>143</v>
      </c>
      <c r="D6" s="293">
        <v>13578</v>
      </c>
    </row>
    <row r="7" spans="3:7" ht="12.75">
      <c r="C7" t="s">
        <v>11</v>
      </c>
      <c r="D7" s="298"/>
      <c r="E7" s="298"/>
      <c r="F7" s="298"/>
      <c r="G7" s="298"/>
    </row>
    <row r="8" spans="3:11" ht="12.75">
      <c r="C8" t="s">
        <v>14</v>
      </c>
      <c r="D8" s="301"/>
      <c r="E8" s="301"/>
      <c r="F8" s="301"/>
      <c r="G8" s="301"/>
      <c r="H8" s="301"/>
      <c r="K8" s="3"/>
    </row>
    <row r="9" spans="2:11" ht="12.75">
      <c r="B9" s="7"/>
      <c r="C9" s="6"/>
      <c r="D9" s="295" t="s">
        <v>148</v>
      </c>
      <c r="E9" s="295"/>
      <c r="F9" s="295"/>
      <c r="G9" s="295"/>
      <c r="H9" s="295"/>
      <c r="K9" s="3"/>
    </row>
    <row r="10" spans="3:8" ht="12" customHeight="1">
      <c r="C10" s="5" t="s">
        <v>12</v>
      </c>
      <c r="D10" s="296"/>
      <c r="E10" s="296"/>
      <c r="F10" s="296"/>
      <c r="G10" s="296"/>
      <c r="H10" s="296"/>
    </row>
    <row r="11" ht="12.75" hidden="1"/>
    <row r="12" spans="4:7" ht="12.75">
      <c r="D12" s="299" t="s">
        <v>92</v>
      </c>
      <c r="E12" s="299"/>
      <c r="F12" s="299"/>
      <c r="G12" s="299"/>
    </row>
    <row r="13" spans="2:8" ht="28.5" customHeight="1" thickBot="1">
      <c r="B13" s="5" t="s">
        <v>3</v>
      </c>
      <c r="C13" s="5"/>
      <c r="F13" s="294"/>
      <c r="G13" s="294"/>
      <c r="H13" s="294"/>
    </row>
    <row r="14" ht="0.75" customHeight="1" hidden="1" thickBot="1"/>
    <row r="15" spans="2:9" ht="65.25" customHeight="1">
      <c r="B15" s="99" t="s">
        <v>19</v>
      </c>
      <c r="C15" s="100"/>
      <c r="D15" s="101" t="s">
        <v>4</v>
      </c>
      <c r="E15" s="198" t="s">
        <v>88</v>
      </c>
      <c r="F15" s="142" t="s">
        <v>105</v>
      </c>
      <c r="G15" s="142" t="s">
        <v>147</v>
      </c>
      <c r="H15" s="109" t="s">
        <v>146</v>
      </c>
      <c r="I15" s="109" t="s">
        <v>145</v>
      </c>
    </row>
    <row r="16" spans="2:9" ht="24" customHeight="1">
      <c r="B16" s="62">
        <v>6</v>
      </c>
      <c r="C16" s="35"/>
      <c r="D16" s="35" t="s">
        <v>23</v>
      </c>
      <c r="E16" s="35"/>
      <c r="F16" s="204" t="e">
        <f>F17+F21+F22+F23+F24+F25+F26</f>
        <v>#REF!</v>
      </c>
      <c r="G16" s="204">
        <f>G17+G21+G22+G23+G24+G25+G26</f>
        <v>1408059.8699999999</v>
      </c>
      <c r="H16" s="204">
        <f>H17+H21+H22+H23+H24+H25+H26</f>
        <v>1411297.8699999999</v>
      </c>
      <c r="I16" s="255">
        <f>I17+I21+I22+I23+I24+I25+I26</f>
        <v>1416297.8699999999</v>
      </c>
    </row>
    <row r="17" spans="2:11" ht="24" customHeight="1">
      <c r="B17" s="62">
        <v>63</v>
      </c>
      <c r="C17" s="35"/>
      <c r="D17" s="62" t="s">
        <v>35</v>
      </c>
      <c r="E17" s="35" t="s">
        <v>103</v>
      </c>
      <c r="F17" s="204" t="e">
        <f>F18+F19+F20</f>
        <v>#REF!</v>
      </c>
      <c r="G17" s="204">
        <f>G18+G19+G20</f>
        <v>1171452.49</v>
      </c>
      <c r="H17" s="204">
        <f>H18+H19+H20</f>
        <v>1174690.49</v>
      </c>
      <c r="I17" s="255">
        <f>I18+I19+I20</f>
        <v>1179690.49</v>
      </c>
      <c r="K17" s="14"/>
    </row>
    <row r="18" spans="2:11" ht="24" customHeight="1">
      <c r="B18" s="62">
        <v>63</v>
      </c>
      <c r="C18" s="35"/>
      <c r="D18" s="62" t="s">
        <v>35</v>
      </c>
      <c r="E18" s="35">
        <v>52</v>
      </c>
      <c r="F18" s="114" t="e">
        <f>F64+#REF!+F159+F175+F190+F204+F217+F159</f>
        <v>#REF!</v>
      </c>
      <c r="G18" s="114">
        <f>G64+G109+G121+G159+G175+G190+G204+G242</f>
        <v>1153787.68</v>
      </c>
      <c r="H18" s="114">
        <f>H64+H109+H121+H159+H175+H190+H204+H242</f>
        <v>1157025.68</v>
      </c>
      <c r="I18" s="256">
        <f>I64+I109+I121+I159+I175+I190+I204+I242</f>
        <v>1162025.68</v>
      </c>
      <c r="K18" s="14"/>
    </row>
    <row r="19" spans="2:9" ht="25.5" customHeight="1">
      <c r="B19" s="13">
        <v>63</v>
      </c>
      <c r="C19" s="35"/>
      <c r="D19" s="62" t="s">
        <v>35</v>
      </c>
      <c r="E19" s="35">
        <v>51</v>
      </c>
      <c r="F19" s="113">
        <f>F122+F160+F176+F191+F205+F217</f>
        <v>168346.14</v>
      </c>
      <c r="G19" s="113">
        <f>G122+G160+G176+G191+G205+G217</f>
        <v>17664.81</v>
      </c>
      <c r="H19" s="113">
        <f>H122+H160+H176+H191+H205+H217</f>
        <v>17664.81</v>
      </c>
      <c r="I19" s="187">
        <f>I122+I160+I176+I191+I205+I217</f>
        <v>17664.81</v>
      </c>
    </row>
    <row r="20" spans="2:9" ht="25.5" customHeight="1">
      <c r="B20" s="13">
        <v>63</v>
      </c>
      <c r="C20" s="35"/>
      <c r="D20" s="62" t="s">
        <v>35</v>
      </c>
      <c r="E20" s="35">
        <v>11</v>
      </c>
      <c r="F20" s="114">
        <f>F100</f>
        <v>3400</v>
      </c>
      <c r="G20" s="204"/>
      <c r="H20" s="204">
        <f>G20/7.5345</f>
        <v>0</v>
      </c>
      <c r="I20" s="230">
        <f>H20/7.5345</f>
        <v>0</v>
      </c>
    </row>
    <row r="21" spans="2:9" ht="23.25" customHeight="1">
      <c r="B21" s="18">
        <v>64</v>
      </c>
      <c r="C21" s="18"/>
      <c r="D21" s="37" t="s">
        <v>21</v>
      </c>
      <c r="E21" s="18">
        <v>31</v>
      </c>
      <c r="F21" s="115" t="e">
        <f>#REF!</f>
        <v>#REF!</v>
      </c>
      <c r="G21" s="115">
        <f>G139</f>
        <v>10</v>
      </c>
      <c r="H21" s="115">
        <f>H139</f>
        <v>10</v>
      </c>
      <c r="I21" s="116">
        <f>I139</f>
        <v>10</v>
      </c>
    </row>
    <row r="22" spans="2:9" s="15" customFormat="1" ht="27.75" customHeight="1">
      <c r="B22" s="18">
        <v>65</v>
      </c>
      <c r="C22" s="18"/>
      <c r="D22" s="110" t="s">
        <v>20</v>
      </c>
      <c r="E22" s="18">
        <v>43</v>
      </c>
      <c r="F22" s="115">
        <f>F86+F123</f>
        <v>315393</v>
      </c>
      <c r="G22" s="115">
        <f>G86+G123</f>
        <v>73950</v>
      </c>
      <c r="H22" s="115">
        <f>H86+H123</f>
        <v>73950</v>
      </c>
      <c r="I22" s="116">
        <f>I86+I123</f>
        <v>73950</v>
      </c>
    </row>
    <row r="23" spans="2:9" ht="27.75" customHeight="1">
      <c r="B23" s="18">
        <v>66</v>
      </c>
      <c r="C23" s="18"/>
      <c r="D23" s="46" t="s">
        <v>28</v>
      </c>
      <c r="E23" s="18">
        <v>31</v>
      </c>
      <c r="F23" s="115" t="e">
        <f>#REF!+#REF!</f>
        <v>#REF!</v>
      </c>
      <c r="G23" s="115">
        <f>G140+G141</f>
        <v>3200</v>
      </c>
      <c r="H23" s="115">
        <f>H140+H141</f>
        <v>3200</v>
      </c>
      <c r="I23" s="116">
        <f>I140+I141</f>
        <v>3200</v>
      </c>
    </row>
    <row r="24" spans="2:9" ht="23.25" customHeight="1">
      <c r="B24" s="18">
        <v>66</v>
      </c>
      <c r="C24" s="18"/>
      <c r="D24" s="46" t="s">
        <v>6</v>
      </c>
      <c r="E24" s="18">
        <v>61</v>
      </c>
      <c r="F24" s="115" t="e">
        <f>#REF!+#REF!</f>
        <v>#REF!</v>
      </c>
      <c r="G24" s="115">
        <f>G142+G143</f>
        <v>500</v>
      </c>
      <c r="H24" s="115">
        <f>H142+H143</f>
        <v>500</v>
      </c>
      <c r="I24" s="116">
        <f>I142+I143</f>
        <v>500</v>
      </c>
    </row>
    <row r="25" spans="2:9" ht="14.25" customHeight="1">
      <c r="B25" s="1">
        <v>67</v>
      </c>
      <c r="C25" s="1"/>
      <c r="D25" s="38" t="s">
        <v>18</v>
      </c>
      <c r="E25" s="18">
        <v>11</v>
      </c>
      <c r="F25" s="116">
        <f>F75+F76+F87+F99+F124+F161+F177+F224+F232+F242</f>
        <v>1501068.0499999998</v>
      </c>
      <c r="G25" s="116">
        <f>G75+G76+G87+G99+G124+G161+G177+G192+G206+G224+G232</f>
        <v>158947.37999999998</v>
      </c>
      <c r="H25" s="116">
        <f>H75+H76+H87+H99+H124+H161+H177+H192+H206+H224+H232</f>
        <v>158947.37999999998</v>
      </c>
      <c r="I25" s="116">
        <f>I75+I76+I87+I99+I124+I161+I177+I192+I206+I224+I232</f>
        <v>158947.37999999998</v>
      </c>
    </row>
    <row r="26" spans="2:9" ht="12.75">
      <c r="B26" s="18">
        <v>68</v>
      </c>
      <c r="C26" s="18"/>
      <c r="D26" s="18" t="s">
        <v>22</v>
      </c>
      <c r="E26" s="18">
        <v>43</v>
      </c>
      <c r="F26" s="115">
        <f>F144</f>
        <v>0</v>
      </c>
      <c r="G26" s="204">
        <f>G144</f>
        <v>0</v>
      </c>
      <c r="H26" s="204">
        <f>G26/7.5345</f>
        <v>0</v>
      </c>
      <c r="I26" s="230">
        <f>H26/7.5345</f>
        <v>0</v>
      </c>
    </row>
    <row r="27" spans="2:9" ht="18.75" customHeight="1">
      <c r="B27" s="18">
        <v>7</v>
      </c>
      <c r="C27" s="18"/>
      <c r="D27" s="18"/>
      <c r="E27" s="18"/>
      <c r="F27" s="115" t="e">
        <f>F28</f>
        <v>#REF!</v>
      </c>
      <c r="G27" s="204">
        <f>G28</f>
        <v>500</v>
      </c>
      <c r="H27" s="204">
        <f>H28</f>
        <v>500</v>
      </c>
      <c r="I27" s="230">
        <f>I28</f>
        <v>500</v>
      </c>
    </row>
    <row r="28" spans="2:9" ht="12.75">
      <c r="B28" s="18">
        <v>72</v>
      </c>
      <c r="C28" s="18"/>
      <c r="D28" s="18" t="s">
        <v>7</v>
      </c>
      <c r="E28" s="18">
        <v>72</v>
      </c>
      <c r="F28" s="115" t="e">
        <f>#REF!</f>
        <v>#REF!</v>
      </c>
      <c r="G28" s="204">
        <f>G145</f>
        <v>500</v>
      </c>
      <c r="H28" s="204">
        <f>H145</f>
        <v>500</v>
      </c>
      <c r="I28" s="255">
        <f>I145</f>
        <v>500</v>
      </c>
    </row>
    <row r="29" spans="2:9" ht="13.5" thickBot="1">
      <c r="B29" s="1"/>
      <c r="C29" s="1"/>
      <c r="D29" s="1"/>
      <c r="E29" s="1"/>
      <c r="F29" s="219"/>
      <c r="G29" s="228"/>
      <c r="H29" s="228"/>
      <c r="I29" s="230"/>
    </row>
    <row r="30" spans="2:9" ht="12.75">
      <c r="B30" s="153" t="s">
        <v>5</v>
      </c>
      <c r="C30" s="154"/>
      <c r="D30" s="155" t="s">
        <v>8</v>
      </c>
      <c r="E30" s="155"/>
      <c r="F30" s="231" t="e">
        <f>F16+F27</f>
        <v>#REF!</v>
      </c>
      <c r="G30" s="231">
        <f>G16+G27</f>
        <v>1408559.8699999999</v>
      </c>
      <c r="H30" s="231">
        <f>H16+H27</f>
        <v>1411797.8699999999</v>
      </c>
      <c r="I30" s="231">
        <f>I16+I27</f>
        <v>1416797.8699999999</v>
      </c>
    </row>
    <row r="31" spans="2:9" ht="16.5" customHeight="1">
      <c r="B31" s="4">
        <v>92</v>
      </c>
      <c r="C31" s="1"/>
      <c r="D31" s="52" t="s">
        <v>85</v>
      </c>
      <c r="E31" s="1">
        <v>51</v>
      </c>
      <c r="F31" s="158">
        <v>147229.73</v>
      </c>
      <c r="G31" s="230">
        <f>G219</f>
        <v>3200</v>
      </c>
      <c r="H31" s="189"/>
      <c r="I31" s="232"/>
    </row>
    <row r="32" spans="2:9" ht="16.5" customHeight="1">
      <c r="B32" s="4">
        <v>92</v>
      </c>
      <c r="C32" s="1"/>
      <c r="D32" s="52" t="s">
        <v>86</v>
      </c>
      <c r="E32" s="1">
        <v>43</v>
      </c>
      <c r="F32" s="158">
        <v>76815.39</v>
      </c>
      <c r="G32" s="230"/>
      <c r="H32" s="189"/>
      <c r="I32" s="232"/>
    </row>
    <row r="33" spans="2:9" ht="21" customHeight="1">
      <c r="B33" s="18"/>
      <c r="C33" s="18"/>
      <c r="D33" s="19" t="s">
        <v>104</v>
      </c>
      <c r="E33" s="18"/>
      <c r="F33" s="116" t="e">
        <f>F30+F31+F32</f>
        <v>#REF!</v>
      </c>
      <c r="G33" s="116">
        <f>G30+G31+G32</f>
        <v>1411759.8699999999</v>
      </c>
      <c r="H33" s="116">
        <f>H30+H31+H32</f>
        <v>1411797.8699999999</v>
      </c>
      <c r="I33" s="116">
        <f>I30+I31+I32</f>
        <v>1416797.8699999999</v>
      </c>
    </row>
    <row r="34" spans="2:9" ht="10.5" customHeight="1" thickBot="1">
      <c r="B34" s="2" t="s">
        <v>5</v>
      </c>
      <c r="C34" s="2"/>
      <c r="D34" s="23"/>
      <c r="E34" s="2"/>
      <c r="F34" s="24"/>
      <c r="G34" s="210"/>
      <c r="H34" s="190"/>
      <c r="I34" s="48"/>
    </row>
    <row r="35" spans="2:9" ht="13.5" hidden="1" thickBot="1">
      <c r="B35" s="2"/>
      <c r="C35" s="2"/>
      <c r="D35" s="9"/>
      <c r="E35" s="16"/>
      <c r="F35" s="16"/>
      <c r="G35" s="21"/>
      <c r="H35" s="95"/>
      <c r="I35" s="48" t="e">
        <f>#REF!/F35*100</f>
        <v>#REF!</v>
      </c>
    </row>
    <row r="36" spans="2:9" ht="3" customHeight="1" hidden="1" thickBot="1">
      <c r="B36" s="17" t="s">
        <v>16</v>
      </c>
      <c r="C36" s="20"/>
      <c r="D36" s="2" t="s">
        <v>5</v>
      </c>
      <c r="E36" s="2"/>
      <c r="F36" s="2"/>
      <c r="G36" s="26"/>
      <c r="H36" s="95"/>
      <c r="I36" s="48" t="e">
        <f>#REF!/F36*100</f>
        <v>#REF!</v>
      </c>
    </row>
    <row r="37" spans="2:9" ht="71.25" customHeight="1">
      <c r="B37" s="99" t="s">
        <v>19</v>
      </c>
      <c r="C37" s="100"/>
      <c r="D37" s="101" t="s">
        <v>4</v>
      </c>
      <c r="E37" s="198" t="s">
        <v>88</v>
      </c>
      <c r="F37" s="142" t="s">
        <v>105</v>
      </c>
      <c r="G37" s="142" t="s">
        <v>147</v>
      </c>
      <c r="H37" s="109" t="s">
        <v>146</v>
      </c>
      <c r="I37" s="109" t="s">
        <v>145</v>
      </c>
    </row>
    <row r="38" spans="2:9" ht="15.75" customHeight="1">
      <c r="B38" s="39">
        <v>3</v>
      </c>
      <c r="C38" s="39"/>
      <c r="D38" s="39" t="s">
        <v>24</v>
      </c>
      <c r="E38" s="8"/>
      <c r="F38" s="121" t="e">
        <f>F39+F40++F41+F42+F43</f>
        <v>#REF!</v>
      </c>
      <c r="G38" s="126">
        <f>G39+G40++G41+G42+G43</f>
        <v>1398409.8699999999</v>
      </c>
      <c r="H38" s="126">
        <f>H39+H40++H41+H42+H43</f>
        <v>1398447.8699999999</v>
      </c>
      <c r="I38" s="121">
        <f>I39+I40++I41+I42+I43</f>
        <v>1403447.8699999999</v>
      </c>
    </row>
    <row r="39" spans="2:9" ht="15.75" customHeight="1">
      <c r="B39" s="18">
        <v>31</v>
      </c>
      <c r="C39" s="18"/>
      <c r="D39" s="18" t="s">
        <v>25</v>
      </c>
      <c r="E39" s="1"/>
      <c r="F39" s="118">
        <f>F65+F89+F90+F163+F164+F165+F179+F180+F181+F243</f>
        <v>6863012.089999999</v>
      </c>
      <c r="G39" s="116">
        <f>G65+G89+G90+G163+G164+G165+G179+G180+G181+G194+G195+G196+G208+G209+G210+G243</f>
        <v>1145098.42</v>
      </c>
      <c r="H39" s="116">
        <f>H65+H89+H90+H163+H164+H165+H179+H180+H181+H194+H195+H196+H208+H209+H210+H243</f>
        <v>1148098.42</v>
      </c>
      <c r="I39" s="116">
        <f>I65+I89+I90+I163+I164+I165+I179+I180+I181+I194+I195+I196+I208+I209+I210+I243</f>
        <v>1153098.42</v>
      </c>
    </row>
    <row r="40" spans="2:9" ht="21.75" customHeight="1">
      <c r="B40" s="18">
        <v>32</v>
      </c>
      <c r="C40" s="18"/>
      <c r="D40" s="18" t="s">
        <v>26</v>
      </c>
      <c r="E40" s="1"/>
      <c r="F40" s="118" t="e">
        <f>F66+#REF!+F91+F92+F103+F128+F129+F130+F131+F166+F167+F168+F182+F183+F184+F197+F198+F211+F212+F221-F244</f>
        <v>#REF!</v>
      </c>
      <c r="G40" s="116">
        <f>G66+G115+G78+G91+G92+G103+G128+G129+G130+G131+G149+G166+G167+G168+G182+G183+G184+G197+G198+G199+G211+G212+G213+G221+G235+G244</f>
        <v>224111.45</v>
      </c>
      <c r="H40" s="116">
        <f>H66+H115+H78+H91+H92+H103+H128+H129+H130+H131+H149+H166+H167+H168+H182+H183+H184+H197+H198+H199+H211+H212+H213+H221+H235+H244</f>
        <v>221149.45</v>
      </c>
      <c r="I40" s="116">
        <f>I66+I115+I78+I91+I92+I103+I128+I129+I130+I131+I149+I166+I167+I168+I182+I183+I184+I197+I198+I199+I211+I212+I213+I221+I235+I244</f>
        <v>221149.45</v>
      </c>
    </row>
    <row r="41" spans="2:9" ht="18.75" customHeight="1">
      <c r="B41" s="19">
        <v>34</v>
      </c>
      <c r="C41" s="1"/>
      <c r="D41" s="19" t="s">
        <v>29</v>
      </c>
      <c r="E41" s="1"/>
      <c r="F41" s="116">
        <f>F67+F79+F132</f>
        <v>34815.39</v>
      </c>
      <c r="G41" s="116">
        <f>G67+G79+G132</f>
        <v>700</v>
      </c>
      <c r="H41" s="116">
        <f>H67+H79+H132</f>
        <v>700</v>
      </c>
      <c r="I41" s="116">
        <f>I67+I79+I132</f>
        <v>700</v>
      </c>
    </row>
    <row r="42" spans="2:9" ht="27.75" customHeight="1">
      <c r="B42" s="19">
        <v>37</v>
      </c>
      <c r="C42" s="18"/>
      <c r="D42" s="53" t="s">
        <v>32</v>
      </c>
      <c r="E42" s="18"/>
      <c r="F42" s="116" t="e">
        <f>#REF!+F227+F235</f>
        <v>#REF!</v>
      </c>
      <c r="G42" s="116">
        <f>G104+G116+G227</f>
        <v>28500</v>
      </c>
      <c r="H42" s="116">
        <f>H104+H116+H227</f>
        <v>28500</v>
      </c>
      <c r="I42" s="116">
        <f>I104+I116+I227</f>
        <v>28500</v>
      </c>
    </row>
    <row r="43" spans="2:9" ht="12.75" customHeight="1">
      <c r="B43" s="19">
        <v>38</v>
      </c>
      <c r="C43" s="18"/>
      <c r="D43" s="19" t="s">
        <v>27</v>
      </c>
      <c r="E43" s="18"/>
      <c r="F43" s="116">
        <f>F133</f>
        <v>0</v>
      </c>
      <c r="G43" s="126"/>
      <c r="H43" s="27"/>
      <c r="I43" s="48"/>
    </row>
    <row r="44" spans="6:9" ht="17.25" customHeight="1">
      <c r="F44" s="42"/>
      <c r="G44" s="12"/>
      <c r="H44" s="44"/>
      <c r="I44" s="48"/>
    </row>
    <row r="45" spans="6:9" ht="10.5" customHeight="1" thickBot="1">
      <c r="F45" s="42"/>
      <c r="G45" s="12"/>
      <c r="H45" s="44"/>
      <c r="I45" s="48"/>
    </row>
    <row r="46" spans="2:9" ht="12.75">
      <c r="B46" s="63"/>
      <c r="C46" s="34" t="s">
        <v>13</v>
      </c>
      <c r="D46" s="64" t="s">
        <v>17</v>
      </c>
      <c r="E46" s="154"/>
      <c r="F46" s="233"/>
      <c r="G46" s="211"/>
      <c r="H46" s="191"/>
      <c r="I46" s="157"/>
    </row>
    <row r="47" spans="2:9" ht="67.5" customHeight="1">
      <c r="B47" s="105" t="s">
        <v>19</v>
      </c>
      <c r="C47" s="106"/>
      <c r="D47" s="106" t="s">
        <v>4</v>
      </c>
      <c r="E47" s="198" t="s">
        <v>88</v>
      </c>
      <c r="F47" s="142" t="s">
        <v>105</v>
      </c>
      <c r="G47" s="142" t="s">
        <v>147</v>
      </c>
      <c r="H47" s="109" t="s">
        <v>146</v>
      </c>
      <c r="I47" s="109" t="s">
        <v>145</v>
      </c>
    </row>
    <row r="48" spans="2:9" ht="18.75" customHeight="1">
      <c r="B48" s="62">
        <v>41</v>
      </c>
      <c r="C48" s="35"/>
      <c r="D48" s="35" t="s">
        <v>34</v>
      </c>
      <c r="E48" s="35"/>
      <c r="F48" s="134" t="e">
        <f>#REF!</f>
        <v>#REF!</v>
      </c>
      <c r="G48" s="134">
        <f>G117+G151</f>
        <v>150</v>
      </c>
      <c r="H48" s="134">
        <f>H117+H151</f>
        <v>150</v>
      </c>
      <c r="I48" s="134">
        <f>I117+I151</f>
        <v>150</v>
      </c>
    </row>
    <row r="49" spans="2:9" ht="17.25" customHeight="1">
      <c r="B49" s="4">
        <v>42</v>
      </c>
      <c r="C49" s="1"/>
      <c r="D49" s="4" t="s">
        <v>9</v>
      </c>
      <c r="E49" s="1"/>
      <c r="F49" s="122" t="e">
        <f>#REF!+F93+F134+F135+#REF!</f>
        <v>#REF!</v>
      </c>
      <c r="G49" s="122">
        <f>G118+G93+G134+G135+G152+G153+G154</f>
        <v>13200</v>
      </c>
      <c r="H49" s="122">
        <f>H118+H93+H134+H135+H152+H153+H154</f>
        <v>13200</v>
      </c>
      <c r="I49" s="122">
        <f>I118+I93+I134+I135+I152+I153+I154</f>
        <v>13200</v>
      </c>
    </row>
    <row r="50" spans="2:9" ht="15.75" customHeight="1" thickBot="1">
      <c r="B50" s="28"/>
      <c r="C50" s="29"/>
      <c r="D50" s="30" t="s">
        <v>10</v>
      </c>
      <c r="E50" s="17"/>
      <c r="F50" s="124" t="e">
        <f>F48+F49</f>
        <v>#REF!</v>
      </c>
      <c r="G50" s="124">
        <f>G48+G49</f>
        <v>13350</v>
      </c>
      <c r="H50" s="124">
        <f>H48+H49</f>
        <v>13350</v>
      </c>
      <c r="I50" s="124">
        <f>I48+I49</f>
        <v>13350</v>
      </c>
    </row>
    <row r="51" spans="2:9" ht="15" customHeight="1" thickBot="1">
      <c r="B51" s="31"/>
      <c r="C51" s="32"/>
      <c r="D51" s="11" t="s">
        <v>15</v>
      </c>
      <c r="E51" s="33"/>
      <c r="F51" s="188" t="e">
        <f>F38+F50</f>
        <v>#REF!</v>
      </c>
      <c r="G51" s="188">
        <f>G38+G50</f>
        <v>1411759.8699999999</v>
      </c>
      <c r="H51" s="188">
        <f>H38+H50</f>
        <v>1411797.8699999999</v>
      </c>
      <c r="I51" s="188">
        <f>I38+I50</f>
        <v>1416797.8699999999</v>
      </c>
    </row>
    <row r="52" spans="2:9" ht="15.75" customHeight="1">
      <c r="B52" s="23"/>
      <c r="C52" s="2"/>
      <c r="D52" s="23"/>
      <c r="E52" s="2"/>
      <c r="F52" s="10"/>
      <c r="G52" s="26"/>
      <c r="H52" s="169"/>
      <c r="I52" s="22"/>
    </row>
    <row r="53" spans="2:9" ht="13.5" customHeight="1">
      <c r="B53" s="2"/>
      <c r="C53" s="2"/>
      <c r="D53" s="43"/>
      <c r="E53" s="2"/>
      <c r="F53" s="10"/>
      <c r="G53" s="26"/>
      <c r="H53" s="169"/>
      <c r="I53" s="2"/>
    </row>
    <row r="54" spans="4:9" ht="17.25" customHeight="1">
      <c r="D54" s="51"/>
      <c r="F54" s="42"/>
      <c r="G54" s="12"/>
      <c r="H54" s="44"/>
      <c r="I54" s="22"/>
    </row>
    <row r="55" spans="4:10" ht="17.25" customHeight="1">
      <c r="D55" s="51"/>
      <c r="F55" s="42"/>
      <c r="G55" s="12"/>
      <c r="H55" s="44"/>
      <c r="I55" s="298"/>
      <c r="J55" s="298"/>
    </row>
    <row r="56" spans="4:8" ht="14.25" customHeight="1">
      <c r="D56" s="51"/>
      <c r="G56" s="12"/>
      <c r="H56" s="44"/>
    </row>
    <row r="57" spans="4:7" ht="14.25" customHeight="1">
      <c r="D57" s="51"/>
      <c r="F57" s="14"/>
      <c r="G57" s="212"/>
    </row>
    <row r="58" spans="4:9" ht="27" customHeight="1">
      <c r="D58" s="15"/>
      <c r="E58" s="15"/>
      <c r="F58" s="15"/>
      <c r="G58" s="213"/>
      <c r="I58" s="12"/>
    </row>
    <row r="59" spans="6:8" ht="16.5" customHeight="1" thickBot="1">
      <c r="F59" s="93"/>
      <c r="G59" s="214"/>
      <c r="H59" s="192"/>
    </row>
    <row r="60" spans="5:7" ht="27.75" customHeight="1" thickBot="1">
      <c r="E60" s="253" t="s">
        <v>100</v>
      </c>
      <c r="F60" s="254"/>
      <c r="G60" s="306"/>
    </row>
    <row r="61" spans="4:8" ht="39" customHeight="1">
      <c r="D61" s="300" t="s">
        <v>101</v>
      </c>
      <c r="E61" s="300"/>
      <c r="F61" s="300"/>
      <c r="G61" s="300"/>
      <c r="H61" s="300"/>
    </row>
    <row r="62" spans="2:9" ht="39.75" customHeight="1">
      <c r="B62" s="105" t="s">
        <v>19</v>
      </c>
      <c r="C62" s="106"/>
      <c r="D62" s="105" t="s">
        <v>140</v>
      </c>
      <c r="E62" s="198" t="s">
        <v>88</v>
      </c>
      <c r="F62" s="142" t="s">
        <v>105</v>
      </c>
      <c r="G62" s="142" t="s">
        <v>147</v>
      </c>
      <c r="H62" s="109" t="s">
        <v>146</v>
      </c>
      <c r="I62" s="109" t="s">
        <v>145</v>
      </c>
    </row>
    <row r="63" spans="2:9" ht="11.25" customHeight="1">
      <c r="B63" s="39"/>
      <c r="C63" s="39"/>
      <c r="D63" s="234"/>
      <c r="E63" s="39"/>
      <c r="F63" s="39"/>
      <c r="G63" s="215"/>
      <c r="H63" s="90"/>
      <c r="I63" s="1"/>
    </row>
    <row r="64" spans="2:9" ht="24.75" customHeight="1">
      <c r="B64" s="75">
        <v>63</v>
      </c>
      <c r="C64" s="39"/>
      <c r="D64" s="76" t="s">
        <v>31</v>
      </c>
      <c r="E64" s="39">
        <v>52</v>
      </c>
      <c r="F64" s="78">
        <v>6466700</v>
      </c>
      <c r="G64" s="135">
        <v>1060500</v>
      </c>
      <c r="H64" s="83">
        <v>1063500</v>
      </c>
      <c r="I64" s="41">
        <f>I68</f>
        <v>1068500</v>
      </c>
    </row>
    <row r="65" spans="2:9" ht="35.25" customHeight="1">
      <c r="B65" s="75">
        <v>31</v>
      </c>
      <c r="C65" s="39"/>
      <c r="D65" s="18" t="s">
        <v>25</v>
      </c>
      <c r="E65" s="39">
        <v>52</v>
      </c>
      <c r="F65" s="83">
        <v>6248700</v>
      </c>
      <c r="G65" s="135">
        <v>1041500</v>
      </c>
      <c r="H65" s="83">
        <v>1044500</v>
      </c>
      <c r="I65" s="1">
        <v>1049500</v>
      </c>
    </row>
    <row r="66" spans="2:9" ht="12.75">
      <c r="B66" s="71">
        <v>32</v>
      </c>
      <c r="C66" s="1"/>
      <c r="D66" s="52" t="s">
        <v>117</v>
      </c>
      <c r="E66" s="39">
        <v>52</v>
      </c>
      <c r="F66" s="127">
        <v>188000</v>
      </c>
      <c r="G66" s="135">
        <v>19000</v>
      </c>
      <c r="H66" s="83">
        <v>19000</v>
      </c>
      <c r="I66" s="1">
        <v>19000</v>
      </c>
    </row>
    <row r="67" spans="2:9" ht="12.75">
      <c r="B67" s="218">
        <v>34</v>
      </c>
      <c r="C67" s="86"/>
      <c r="D67" s="160" t="s">
        <v>118</v>
      </c>
      <c r="E67" s="39">
        <v>52</v>
      </c>
      <c r="F67" s="186">
        <v>30000</v>
      </c>
      <c r="G67" s="135"/>
      <c r="H67" s="83"/>
      <c r="I67" s="1"/>
    </row>
    <row r="68" spans="2:9" ht="13.5" thickBot="1">
      <c r="B68" s="72"/>
      <c r="C68" s="73"/>
      <c r="D68" s="73" t="s">
        <v>36</v>
      </c>
      <c r="E68" s="39">
        <v>52</v>
      </c>
      <c r="F68" s="128">
        <f>SUM(F65:F67)</f>
        <v>6466700</v>
      </c>
      <c r="G68" s="135">
        <f>G65+G66+G67</f>
        <v>1060500</v>
      </c>
      <c r="H68" s="135">
        <f>H65+H66+H67</f>
        <v>1063500</v>
      </c>
      <c r="I68" s="135">
        <f>I65+I66+I67</f>
        <v>1068500</v>
      </c>
    </row>
    <row r="69" spans="4:7" ht="11.25" customHeight="1">
      <c r="D69" s="5"/>
      <c r="G69" s="12"/>
    </row>
    <row r="70" spans="4:7" ht="12.75">
      <c r="D70" s="14" t="s">
        <v>52</v>
      </c>
      <c r="G70" s="12"/>
    </row>
    <row r="71" ht="12.75">
      <c r="D71" s="5"/>
    </row>
    <row r="72" spans="2:8" ht="12.75">
      <c r="B72" s="298"/>
      <c r="C72" s="298"/>
      <c r="D72" s="298"/>
      <c r="E72" s="298"/>
      <c r="F72" s="298"/>
      <c r="G72" s="298"/>
      <c r="H72" s="298"/>
    </row>
    <row r="73" spans="2:8" ht="13.5" thickBot="1">
      <c r="B73" s="298"/>
      <c r="C73" s="298"/>
      <c r="D73" s="298"/>
      <c r="E73" s="298"/>
      <c r="F73" s="298"/>
      <c r="G73" s="298"/>
      <c r="H73" s="298"/>
    </row>
    <row r="74" spans="2:9" ht="69" customHeight="1" thickBot="1">
      <c r="B74" s="99" t="s">
        <v>19</v>
      </c>
      <c r="C74" s="100"/>
      <c r="D74" s="227" t="s">
        <v>139</v>
      </c>
      <c r="E74" s="198" t="s">
        <v>88</v>
      </c>
      <c r="F74" s="142" t="s">
        <v>102</v>
      </c>
      <c r="G74" s="142" t="s">
        <v>147</v>
      </c>
      <c r="H74" s="109" t="s">
        <v>146</v>
      </c>
      <c r="I74" s="109" t="s">
        <v>145</v>
      </c>
    </row>
    <row r="75" spans="2:9" ht="26.25" thickBot="1">
      <c r="B75" s="66">
        <v>6711</v>
      </c>
      <c r="C75" s="67"/>
      <c r="D75" s="68" t="s">
        <v>38</v>
      </c>
      <c r="E75" s="39">
        <v>11</v>
      </c>
      <c r="F75" s="84">
        <v>570000</v>
      </c>
      <c r="G75" s="83">
        <v>77000</v>
      </c>
      <c r="H75" s="193">
        <v>77000</v>
      </c>
      <c r="I75" s="1">
        <v>77000</v>
      </c>
    </row>
    <row r="76" spans="2:9" ht="25.5">
      <c r="B76" s="75">
        <v>6712</v>
      </c>
      <c r="C76" s="39"/>
      <c r="D76" s="68" t="s">
        <v>39</v>
      </c>
      <c r="E76" s="39">
        <v>11</v>
      </c>
      <c r="F76" s="83"/>
      <c r="G76" s="83"/>
      <c r="H76" s="193"/>
      <c r="I76" s="1"/>
    </row>
    <row r="77" spans="2:9" ht="12.75">
      <c r="B77" s="75"/>
      <c r="C77" s="39"/>
      <c r="D77" s="76" t="s">
        <v>37</v>
      </c>
      <c r="E77" s="39"/>
      <c r="F77" s="83"/>
      <c r="G77" s="83">
        <f>G75+G76</f>
        <v>77000</v>
      </c>
      <c r="H77" s="83">
        <f>H75+H76</f>
        <v>77000</v>
      </c>
      <c r="I77" s="77">
        <f>I75+I76</f>
        <v>77000</v>
      </c>
    </row>
    <row r="78" spans="2:9" ht="12.75">
      <c r="B78" s="75">
        <v>32</v>
      </c>
      <c r="C78" s="39"/>
      <c r="D78" s="13" t="s">
        <v>26</v>
      </c>
      <c r="E78" s="39"/>
      <c r="F78" s="83">
        <v>566000</v>
      </c>
      <c r="G78" s="83">
        <v>76300</v>
      </c>
      <c r="H78" s="83">
        <v>76300</v>
      </c>
      <c r="I78" s="77">
        <v>76300</v>
      </c>
    </row>
    <row r="79" spans="2:9" ht="12.75">
      <c r="B79" s="79">
        <v>34</v>
      </c>
      <c r="C79" s="80"/>
      <c r="D79" s="81" t="s">
        <v>111</v>
      </c>
      <c r="E79" s="39">
        <v>11</v>
      </c>
      <c r="F79" s="187">
        <v>4000</v>
      </c>
      <c r="G79" s="83">
        <v>700</v>
      </c>
      <c r="H79" s="83">
        <v>700</v>
      </c>
      <c r="I79" s="77">
        <v>700</v>
      </c>
    </row>
    <row r="80" spans="2:9" ht="12.75">
      <c r="B80" s="79"/>
      <c r="C80" s="80"/>
      <c r="D80" s="81"/>
      <c r="E80" s="39"/>
      <c r="F80" s="187"/>
      <c r="G80" s="83"/>
      <c r="H80" s="193"/>
      <c r="I80" s="1"/>
    </row>
    <row r="81" spans="2:9" ht="13.5" thickBot="1">
      <c r="B81" s="72"/>
      <c r="C81" s="73"/>
      <c r="D81" s="73" t="s">
        <v>36</v>
      </c>
      <c r="E81" s="73"/>
      <c r="F81" s="185">
        <f>SUM(F78:F80)</f>
        <v>570000</v>
      </c>
      <c r="G81" s="185">
        <f>SUM(G78:G80)</f>
        <v>77000</v>
      </c>
      <c r="H81" s="193">
        <f>H78+H79</f>
        <v>77000</v>
      </c>
      <c r="I81" s="193">
        <f>I78+I79</f>
        <v>77000</v>
      </c>
    </row>
    <row r="82" ht="12.75">
      <c r="D82" s="5"/>
    </row>
    <row r="84" spans="2:14" ht="13.5" thickBot="1">
      <c r="B84" s="15"/>
      <c r="C84" s="15"/>
      <c r="D84" s="15"/>
      <c r="F84" s="297"/>
      <c r="G84" s="297"/>
      <c r="H84" s="297"/>
      <c r="I84" s="297"/>
      <c r="J84" s="297"/>
      <c r="K84" s="297"/>
      <c r="L84" s="297"/>
      <c r="M84" s="297"/>
      <c r="N84" s="297"/>
    </row>
    <row r="85" spans="2:14" ht="69" customHeight="1" thickBot="1">
      <c r="B85" s="182" t="s">
        <v>89</v>
      </c>
      <c r="C85" s="183"/>
      <c r="D85" s="108" t="s">
        <v>90</v>
      </c>
      <c r="E85" s="184" t="s">
        <v>88</v>
      </c>
      <c r="F85" s="242" t="s">
        <v>105</v>
      </c>
      <c r="G85" s="142" t="s">
        <v>147</v>
      </c>
      <c r="H85" s="109" t="s">
        <v>146</v>
      </c>
      <c r="I85" s="109" t="s">
        <v>145</v>
      </c>
      <c r="J85" s="202"/>
      <c r="K85" s="120"/>
      <c r="L85" s="120"/>
      <c r="M85" s="120"/>
      <c r="N85" s="120"/>
    </row>
    <row r="86" spans="2:14" ht="12.75">
      <c r="B86" s="39">
        <v>65264</v>
      </c>
      <c r="C86" s="39"/>
      <c r="D86" s="76" t="s">
        <v>40</v>
      </c>
      <c r="E86" s="39">
        <v>43</v>
      </c>
      <c r="F86" s="39">
        <v>255393</v>
      </c>
      <c r="G86" s="83">
        <f>G90+G92+G93</f>
        <v>55450</v>
      </c>
      <c r="H86" s="83">
        <f>H90+H92+H93</f>
        <v>55450</v>
      </c>
      <c r="I86" s="36">
        <f>I90+I92+I93</f>
        <v>55450</v>
      </c>
      <c r="J86" s="95"/>
      <c r="K86" s="2"/>
      <c r="L86" s="2"/>
      <c r="M86" s="2"/>
      <c r="N86" s="2"/>
    </row>
    <row r="87" spans="2:14" ht="12.75">
      <c r="B87" s="18">
        <v>6711</v>
      </c>
      <c r="C87" s="18"/>
      <c r="D87" s="87" t="s">
        <v>41</v>
      </c>
      <c r="E87" s="18">
        <v>11</v>
      </c>
      <c r="F87" s="1">
        <v>359000</v>
      </c>
      <c r="G87" s="83">
        <f>G89+G91</f>
        <v>61965</v>
      </c>
      <c r="H87" s="83">
        <f>H89+H91</f>
        <v>61965</v>
      </c>
      <c r="I87" s="77">
        <f>I89+I91</f>
        <v>61965</v>
      </c>
      <c r="J87" s="2"/>
      <c r="K87" s="2"/>
      <c r="L87" s="2"/>
      <c r="M87" s="2"/>
      <c r="N87" s="2"/>
    </row>
    <row r="88" spans="2:15" ht="12.75">
      <c r="B88" s="18"/>
      <c r="C88" s="18"/>
      <c r="D88" s="87" t="s">
        <v>42</v>
      </c>
      <c r="E88" s="18"/>
      <c r="F88" s="116">
        <f>F86+F87</f>
        <v>614393</v>
      </c>
      <c r="G88" s="83">
        <f>G86+G87</f>
        <v>117415</v>
      </c>
      <c r="H88" s="36">
        <f>H86+H87</f>
        <v>117415</v>
      </c>
      <c r="I88" s="36">
        <f>I86+I87</f>
        <v>117415</v>
      </c>
      <c r="J88" s="2"/>
      <c r="K88" s="2"/>
      <c r="L88" s="2"/>
      <c r="M88" s="2"/>
      <c r="N88" s="2"/>
      <c r="O88" s="138"/>
    </row>
    <row r="89" spans="2:15" ht="12.75">
      <c r="B89" s="18">
        <v>31</v>
      </c>
      <c r="C89" s="18"/>
      <c r="D89" s="13" t="s">
        <v>25</v>
      </c>
      <c r="E89" s="18">
        <v>11</v>
      </c>
      <c r="F89" s="129">
        <v>336000</v>
      </c>
      <c r="G89" s="83">
        <v>59365</v>
      </c>
      <c r="H89" s="36">
        <v>59365</v>
      </c>
      <c r="I89" s="36">
        <v>59365</v>
      </c>
      <c r="J89" s="2"/>
      <c r="K89" s="2"/>
      <c r="L89" s="2"/>
      <c r="M89" s="2"/>
      <c r="N89" s="2"/>
      <c r="O89" s="138"/>
    </row>
    <row r="90" spans="2:15" ht="12.75">
      <c r="B90" s="18">
        <v>31</v>
      </c>
      <c r="C90" s="18"/>
      <c r="D90" s="13" t="s">
        <v>25</v>
      </c>
      <c r="E90" s="18">
        <v>43</v>
      </c>
      <c r="F90" s="129">
        <v>155393</v>
      </c>
      <c r="G90" s="83">
        <v>25200</v>
      </c>
      <c r="H90" s="36">
        <v>25200</v>
      </c>
      <c r="I90" s="36">
        <v>25200</v>
      </c>
      <c r="J90" s="2"/>
      <c r="K90" s="2"/>
      <c r="L90" s="2"/>
      <c r="M90" s="2"/>
      <c r="N90" s="2"/>
      <c r="O90" s="138"/>
    </row>
    <row r="91" spans="2:14" ht="12.75">
      <c r="B91" s="1">
        <v>32</v>
      </c>
      <c r="C91" s="1"/>
      <c r="D91" s="13" t="s">
        <v>26</v>
      </c>
      <c r="E91" s="18">
        <v>11</v>
      </c>
      <c r="F91" s="194">
        <v>23000</v>
      </c>
      <c r="G91" s="83">
        <v>2600</v>
      </c>
      <c r="H91" s="36">
        <v>2600</v>
      </c>
      <c r="I91" s="36">
        <v>2600</v>
      </c>
      <c r="J91" s="2"/>
      <c r="K91" s="2"/>
      <c r="L91" s="2"/>
      <c r="M91" s="2"/>
      <c r="N91" s="2"/>
    </row>
    <row r="92" spans="2:14" ht="12.75">
      <c r="B92" s="1">
        <v>32</v>
      </c>
      <c r="C92" s="1"/>
      <c r="D92" s="13" t="s">
        <v>26</v>
      </c>
      <c r="E92" s="18">
        <v>43</v>
      </c>
      <c r="F92" s="194">
        <v>100000</v>
      </c>
      <c r="G92" s="83">
        <v>25550</v>
      </c>
      <c r="H92" s="36">
        <v>25550</v>
      </c>
      <c r="I92" s="36">
        <v>25550</v>
      </c>
      <c r="J92" s="2"/>
      <c r="K92" s="2"/>
      <c r="L92" s="2"/>
      <c r="M92" s="2"/>
      <c r="N92" s="2"/>
    </row>
    <row r="93" spans="2:14" ht="27.75" customHeight="1">
      <c r="B93" s="1">
        <v>42</v>
      </c>
      <c r="C93" s="1"/>
      <c r="D93" s="54" t="s">
        <v>119</v>
      </c>
      <c r="E93" s="18">
        <v>43</v>
      </c>
      <c r="F93" s="195"/>
      <c r="G93" s="83">
        <v>4700</v>
      </c>
      <c r="H93" s="36">
        <v>4700</v>
      </c>
      <c r="I93" s="36">
        <v>4700</v>
      </c>
      <c r="J93" s="2"/>
      <c r="K93" s="2"/>
      <c r="L93" s="2"/>
      <c r="M93" s="2"/>
      <c r="N93" s="2"/>
    </row>
    <row r="94" spans="2:14" ht="13.5" thickBot="1">
      <c r="B94" s="1"/>
      <c r="C94" s="1"/>
      <c r="D94" s="52"/>
      <c r="E94" s="1"/>
      <c r="F94" s="1"/>
      <c r="G94" s="83"/>
      <c r="H94" s="36"/>
      <c r="I94" s="36"/>
      <c r="J94" s="2"/>
      <c r="K94" s="2"/>
      <c r="L94" s="143"/>
      <c r="M94" s="2"/>
      <c r="N94" s="2"/>
    </row>
    <row r="95" spans="2:14" ht="13.5" thickBot="1">
      <c r="B95" s="88"/>
      <c r="C95" s="82"/>
      <c r="D95" s="82" t="s">
        <v>36</v>
      </c>
      <c r="E95" s="82"/>
      <c r="F95" s="131">
        <f>F89+F90+F91+F92</f>
        <v>614393</v>
      </c>
      <c r="G95" s="131">
        <f>SUM(G89:G94)</f>
        <v>117415</v>
      </c>
      <c r="H95" s="131">
        <f>SUM(H89:H94)</f>
        <v>117415</v>
      </c>
      <c r="I95" s="131">
        <f>SUM(I89:I94)</f>
        <v>117415</v>
      </c>
      <c r="J95" s="169"/>
      <c r="K95" s="169"/>
      <c r="L95" s="2"/>
      <c r="M95" s="2"/>
      <c r="N95" s="2"/>
    </row>
    <row r="96" spans="7:11" ht="12.75">
      <c r="G96" s="216"/>
      <c r="K96" s="14"/>
    </row>
    <row r="97" spans="7:11" ht="13.5" thickBot="1">
      <c r="G97" s="216"/>
      <c r="K97" s="14"/>
    </row>
    <row r="98" spans="2:11" ht="75" customHeight="1">
      <c r="B98" s="99" t="s">
        <v>19</v>
      </c>
      <c r="C98" s="100"/>
      <c r="D98" s="101" t="s">
        <v>141</v>
      </c>
      <c r="E98" s="198" t="s">
        <v>88</v>
      </c>
      <c r="F98" s="142" t="s">
        <v>105</v>
      </c>
      <c r="G98" s="142" t="s">
        <v>147</v>
      </c>
      <c r="H98" s="109" t="s">
        <v>146</v>
      </c>
      <c r="I98" s="109" t="s">
        <v>145</v>
      </c>
      <c r="K98" s="14"/>
    </row>
    <row r="99" spans="2:11" ht="12.75">
      <c r="B99" s="75">
        <v>67</v>
      </c>
      <c r="C99" s="39"/>
      <c r="D99" s="76" t="s">
        <v>41</v>
      </c>
      <c r="E99" s="39">
        <v>11</v>
      </c>
      <c r="F99" s="83">
        <v>15000</v>
      </c>
      <c r="G99" s="220">
        <v>1991</v>
      </c>
      <c r="H99" s="36">
        <v>1991</v>
      </c>
      <c r="I99" s="1">
        <v>1991</v>
      </c>
      <c r="K99" s="14"/>
    </row>
    <row r="100" spans="2:11" ht="12.75">
      <c r="B100" s="75">
        <v>63</v>
      </c>
      <c r="C100" s="39"/>
      <c r="D100" s="76"/>
      <c r="E100" s="39">
        <v>11</v>
      </c>
      <c r="F100" s="83">
        <v>3400</v>
      </c>
      <c r="G100" s="229"/>
      <c r="H100" s="36"/>
      <c r="I100" s="1"/>
      <c r="K100" s="14"/>
    </row>
    <row r="101" spans="2:11" ht="12.75">
      <c r="B101" s="75"/>
      <c r="C101" s="39"/>
      <c r="D101" s="76" t="s">
        <v>42</v>
      </c>
      <c r="E101" s="39"/>
      <c r="F101" s="83">
        <f>F99+F100</f>
        <v>18400</v>
      </c>
      <c r="G101" s="220">
        <v>1991</v>
      </c>
      <c r="H101" s="36"/>
      <c r="I101" s="1"/>
      <c r="K101" s="14"/>
    </row>
    <row r="102" spans="2:11" ht="12.75">
      <c r="B102" s="223">
        <v>31</v>
      </c>
      <c r="C102" s="39"/>
      <c r="D102" s="18" t="s">
        <v>25</v>
      </c>
      <c r="E102" s="39">
        <v>11</v>
      </c>
      <c r="F102" s="83"/>
      <c r="G102" s="220"/>
      <c r="H102" s="36"/>
      <c r="I102" s="1"/>
      <c r="K102" s="14"/>
    </row>
    <row r="103" spans="2:12" ht="12.75">
      <c r="B103" s="1">
        <v>32</v>
      </c>
      <c r="C103" s="1"/>
      <c r="D103" s="18" t="s">
        <v>26</v>
      </c>
      <c r="E103" s="18">
        <v>11</v>
      </c>
      <c r="F103" s="47">
        <v>18400</v>
      </c>
      <c r="G103" s="220">
        <v>1991</v>
      </c>
      <c r="H103" s="36">
        <v>1991</v>
      </c>
      <c r="I103" s="36">
        <v>1991</v>
      </c>
      <c r="L103" s="12"/>
    </row>
    <row r="104" spans="2:12" ht="12.75">
      <c r="B104" s="224">
        <v>37</v>
      </c>
      <c r="C104" s="86"/>
      <c r="D104" s="160"/>
      <c r="E104" s="205">
        <v>11</v>
      </c>
      <c r="F104" s="225"/>
      <c r="G104" s="220"/>
      <c r="H104" s="36"/>
      <c r="I104" s="1"/>
      <c r="L104" s="12"/>
    </row>
    <row r="105" spans="2:9" ht="15.75" customHeight="1" thickBot="1">
      <c r="B105" s="72"/>
      <c r="C105" s="73"/>
      <c r="D105" s="73" t="s">
        <v>36</v>
      </c>
      <c r="E105" s="73"/>
      <c r="F105" s="185">
        <f>SUM(F103:F103)</f>
        <v>18400</v>
      </c>
      <c r="G105" s="220">
        <v>1991</v>
      </c>
      <c r="H105" s="220">
        <v>1991</v>
      </c>
      <c r="I105" s="252">
        <v>1991</v>
      </c>
    </row>
    <row r="106" spans="2:9" ht="168" customHeight="1">
      <c r="B106" s="95"/>
      <c r="C106" s="95"/>
      <c r="D106" s="95"/>
      <c r="E106" s="240"/>
      <c r="F106" s="240"/>
      <c r="G106" s="240"/>
      <c r="H106" s="239"/>
      <c r="I106" s="239"/>
    </row>
    <row r="107" spans="4:7" ht="15.75" customHeight="1" thickBot="1">
      <c r="D107" s="14" t="s">
        <v>52</v>
      </c>
      <c r="G107" s="12"/>
    </row>
    <row r="108" spans="2:9" ht="30" customHeight="1">
      <c r="B108" s="99" t="s">
        <v>19</v>
      </c>
      <c r="C108" s="100"/>
      <c r="D108" s="227" t="s">
        <v>141</v>
      </c>
      <c r="E108" s="235" t="s">
        <v>88</v>
      </c>
      <c r="F108" s="236" t="s">
        <v>105</v>
      </c>
      <c r="G108" s="142" t="s">
        <v>147</v>
      </c>
      <c r="H108" s="109" t="s">
        <v>146</v>
      </c>
      <c r="I108" s="109" t="s">
        <v>145</v>
      </c>
    </row>
    <row r="109" spans="2:9" ht="15.75" customHeight="1">
      <c r="B109" s="137">
        <v>63</v>
      </c>
      <c r="C109" s="127"/>
      <c r="D109" s="137"/>
      <c r="E109" s="137"/>
      <c r="F109" s="136">
        <v>194000</v>
      </c>
      <c r="G109" s="83">
        <f>G111+G110</f>
        <v>28300</v>
      </c>
      <c r="H109" s="83">
        <v>28300</v>
      </c>
      <c r="I109" s="36">
        <v>28300</v>
      </c>
    </row>
    <row r="110" spans="2:9" ht="24.75" customHeight="1">
      <c r="B110" s="75">
        <v>6361</v>
      </c>
      <c r="C110" s="39"/>
      <c r="D110" s="243" t="s">
        <v>31</v>
      </c>
      <c r="E110" s="39">
        <v>52</v>
      </c>
      <c r="F110" s="83">
        <v>115000</v>
      </c>
      <c r="G110" s="83">
        <f>G114+G115+G116</f>
        <v>23150</v>
      </c>
      <c r="H110" s="83">
        <f>H114+H115+H116</f>
        <v>23150</v>
      </c>
      <c r="I110" s="36">
        <f>I114+I115+I116</f>
        <v>23150</v>
      </c>
    </row>
    <row r="111" spans="2:9" ht="28.5" customHeight="1">
      <c r="B111" s="75">
        <v>6362</v>
      </c>
      <c r="C111" s="39"/>
      <c r="D111" s="76" t="s">
        <v>33</v>
      </c>
      <c r="E111" s="39">
        <v>52</v>
      </c>
      <c r="F111" s="83">
        <v>79000</v>
      </c>
      <c r="G111" s="83">
        <f>G118+G117</f>
        <v>5150</v>
      </c>
      <c r="H111" s="83">
        <f>H118+H117</f>
        <v>5150</v>
      </c>
      <c r="I111" s="36">
        <f>I118+I117</f>
        <v>5150</v>
      </c>
    </row>
    <row r="112" spans="2:9" ht="21" customHeight="1">
      <c r="B112" s="75">
        <v>922</v>
      </c>
      <c r="C112" s="39"/>
      <c r="D112" s="76"/>
      <c r="E112" s="39">
        <v>52</v>
      </c>
      <c r="F112" s="83"/>
      <c r="G112" s="83"/>
      <c r="H112" s="36"/>
      <c r="I112" s="1"/>
    </row>
    <row r="113" spans="2:9" ht="15.75" customHeight="1">
      <c r="B113" s="75"/>
      <c r="C113" s="39"/>
      <c r="D113" s="76" t="s">
        <v>37</v>
      </c>
      <c r="E113" s="39">
        <v>52</v>
      </c>
      <c r="F113" s="83"/>
      <c r="G113" s="83">
        <f>G109+G112</f>
        <v>28300</v>
      </c>
      <c r="H113" s="83">
        <f>H109+H112</f>
        <v>28300</v>
      </c>
      <c r="I113" s="36">
        <f>I109+I112</f>
        <v>28300</v>
      </c>
    </row>
    <row r="114" spans="2:9" ht="15.75" customHeight="1">
      <c r="B114" s="75">
        <v>31</v>
      </c>
      <c r="C114" s="39"/>
      <c r="D114" s="13" t="s">
        <v>25</v>
      </c>
      <c r="E114" s="39">
        <v>52</v>
      </c>
      <c r="F114" s="83"/>
      <c r="G114" s="83"/>
      <c r="H114" s="36"/>
      <c r="I114" s="1"/>
    </row>
    <row r="115" spans="2:9" ht="15.75" customHeight="1">
      <c r="B115" s="75">
        <v>32</v>
      </c>
      <c r="C115" s="39"/>
      <c r="D115" s="81" t="s">
        <v>26</v>
      </c>
      <c r="E115" s="39">
        <v>52</v>
      </c>
      <c r="F115" s="83">
        <v>39000</v>
      </c>
      <c r="G115" s="83">
        <v>8650</v>
      </c>
      <c r="H115" s="36">
        <v>8650</v>
      </c>
      <c r="I115" s="1">
        <v>8650</v>
      </c>
    </row>
    <row r="116" spans="2:9" ht="15.75" customHeight="1">
      <c r="B116" s="79">
        <v>37</v>
      </c>
      <c r="C116" s="80"/>
      <c r="D116" s="81" t="s">
        <v>77</v>
      </c>
      <c r="E116" s="39">
        <v>52</v>
      </c>
      <c r="F116" s="187">
        <v>76000</v>
      </c>
      <c r="G116" s="83">
        <v>14500</v>
      </c>
      <c r="H116" s="36">
        <v>14500</v>
      </c>
      <c r="I116" s="1">
        <v>14500</v>
      </c>
    </row>
    <row r="117" spans="2:9" ht="15.75" customHeight="1">
      <c r="B117" s="79">
        <v>41</v>
      </c>
      <c r="C117" s="80"/>
      <c r="D117" s="81" t="s">
        <v>34</v>
      </c>
      <c r="E117" s="39"/>
      <c r="F117" s="187"/>
      <c r="G117" s="83">
        <v>150</v>
      </c>
      <c r="H117" s="36">
        <v>150</v>
      </c>
      <c r="I117" s="1">
        <v>150</v>
      </c>
    </row>
    <row r="118" spans="2:9" ht="15.75" customHeight="1" thickBot="1">
      <c r="B118" s="258">
        <v>42</v>
      </c>
      <c r="C118" s="259"/>
      <c r="D118" s="260" t="s">
        <v>119</v>
      </c>
      <c r="E118" s="261">
        <v>52</v>
      </c>
      <c r="F118" s="262">
        <v>79000</v>
      </c>
      <c r="G118" s="263">
        <v>5000</v>
      </c>
      <c r="H118" s="264">
        <v>5000</v>
      </c>
      <c r="I118" s="86">
        <v>5000</v>
      </c>
    </row>
    <row r="119" spans="2:9" ht="15.75" customHeight="1" thickBot="1">
      <c r="B119" s="88"/>
      <c r="C119" s="82"/>
      <c r="D119" s="82" t="s">
        <v>36</v>
      </c>
      <c r="E119" s="82">
        <v>52</v>
      </c>
      <c r="F119" s="269">
        <f>SUM(F114:F118)</f>
        <v>194000</v>
      </c>
      <c r="G119" s="269">
        <f>SUM(G114:G118)</f>
        <v>28300</v>
      </c>
      <c r="H119" s="269">
        <f>SUM(H114:H118)</f>
        <v>28300</v>
      </c>
      <c r="I119" s="270">
        <f>SUM(I114:I118)</f>
        <v>28300</v>
      </c>
    </row>
    <row r="120" spans="2:15" ht="39" customHeight="1">
      <c r="B120" s="265" t="s">
        <v>19</v>
      </c>
      <c r="C120" s="266"/>
      <c r="D120" s="267" t="s">
        <v>141</v>
      </c>
      <c r="E120" s="268" t="s">
        <v>88</v>
      </c>
      <c r="F120" s="242" t="s">
        <v>105</v>
      </c>
      <c r="G120" s="242" t="s">
        <v>147</v>
      </c>
      <c r="H120" s="257" t="s">
        <v>146</v>
      </c>
      <c r="I120" s="257" t="s">
        <v>145</v>
      </c>
      <c r="J120" s="199"/>
      <c r="K120" s="203"/>
      <c r="L120" s="2"/>
      <c r="M120" s="2"/>
      <c r="N120" s="2"/>
      <c r="O120" s="2"/>
    </row>
    <row r="121" spans="2:15" s="111" customFormat="1" ht="25.5" customHeight="1">
      <c r="B121" s="130">
        <v>63</v>
      </c>
      <c r="C121" s="130"/>
      <c r="D121" s="133" t="s">
        <v>112</v>
      </c>
      <c r="E121" s="132">
        <v>52</v>
      </c>
      <c r="F121" s="136">
        <v>3220</v>
      </c>
      <c r="G121" s="197">
        <f>G131</f>
        <v>2428</v>
      </c>
      <c r="H121" s="249">
        <f>H131</f>
        <v>2666</v>
      </c>
      <c r="I121" s="249">
        <f>I131</f>
        <v>2666</v>
      </c>
      <c r="J121" s="199"/>
      <c r="K121" s="203"/>
      <c r="L121" s="120"/>
      <c r="M121" s="120"/>
      <c r="N121" s="120"/>
      <c r="O121" s="120"/>
    </row>
    <row r="122" spans="2:15" s="111" customFormat="1" ht="21.75" customHeight="1">
      <c r="B122" s="130">
        <v>63</v>
      </c>
      <c r="C122" s="130"/>
      <c r="D122" s="133" t="s">
        <v>112</v>
      </c>
      <c r="E122" s="132">
        <v>51</v>
      </c>
      <c r="F122" s="136">
        <v>23800</v>
      </c>
      <c r="G122" s="197">
        <f>G130</f>
        <v>3160</v>
      </c>
      <c r="H122" s="249">
        <f>H130</f>
        <v>3160</v>
      </c>
      <c r="I122" s="249">
        <f>I130</f>
        <v>3160</v>
      </c>
      <c r="J122" s="199"/>
      <c r="K122" s="203"/>
      <c r="L122" s="120"/>
      <c r="M122" s="120"/>
      <c r="N122" s="120"/>
      <c r="O122" s="120"/>
    </row>
    <row r="123" spans="2:15" ht="25.5">
      <c r="B123" s="1">
        <v>65</v>
      </c>
      <c r="C123" s="1"/>
      <c r="D123" s="133" t="s">
        <v>112</v>
      </c>
      <c r="E123" s="18">
        <v>43</v>
      </c>
      <c r="F123" s="94">
        <v>60000</v>
      </c>
      <c r="G123" s="197">
        <f>G129</f>
        <v>18500</v>
      </c>
      <c r="H123" s="222">
        <f>H129</f>
        <v>18500</v>
      </c>
      <c r="I123" s="222">
        <f>I129</f>
        <v>18500</v>
      </c>
      <c r="J123" s="181"/>
      <c r="K123" s="2"/>
      <c r="L123" s="2"/>
      <c r="M123" s="2"/>
      <c r="N123" s="2"/>
      <c r="O123" s="2"/>
    </row>
    <row r="124" spans="2:15" ht="25.5">
      <c r="B124" s="75">
        <v>67</v>
      </c>
      <c r="C124" s="39"/>
      <c r="D124" s="133" t="s">
        <v>112</v>
      </c>
      <c r="E124" s="18">
        <v>11</v>
      </c>
      <c r="F124" s="49">
        <v>338522.72</v>
      </c>
      <c r="G124" s="197"/>
      <c r="H124" s="222"/>
      <c r="I124" s="41"/>
      <c r="J124" s="2"/>
      <c r="K124" s="2"/>
      <c r="L124" s="2"/>
      <c r="M124" s="2"/>
      <c r="N124" s="2"/>
      <c r="O124" s="2"/>
    </row>
    <row r="125" spans="2:15" ht="26.25" thickBot="1">
      <c r="B125" s="271">
        <v>922</v>
      </c>
      <c r="C125" s="261"/>
      <c r="D125" s="272" t="s">
        <v>112</v>
      </c>
      <c r="E125" s="205">
        <v>43</v>
      </c>
      <c r="F125" s="273">
        <v>76815.39</v>
      </c>
      <c r="G125" s="251"/>
      <c r="H125" s="274"/>
      <c r="I125" s="275"/>
      <c r="J125" s="2"/>
      <c r="K125" s="2"/>
      <c r="L125" s="2"/>
      <c r="M125" s="2"/>
      <c r="N125" s="2"/>
      <c r="O125" s="2"/>
    </row>
    <row r="126" spans="2:15" ht="13.5" thickBot="1">
      <c r="B126" s="88"/>
      <c r="C126" s="82"/>
      <c r="D126" s="277" t="s">
        <v>37</v>
      </c>
      <c r="E126" s="82"/>
      <c r="F126" s="278">
        <f>SUM(F121:F125)</f>
        <v>502358.11</v>
      </c>
      <c r="G126" s="278">
        <f>SUM(G121:G125)</f>
        <v>24088</v>
      </c>
      <c r="H126" s="278">
        <f>SUM(H121:H125)</f>
        <v>24326</v>
      </c>
      <c r="I126" s="279">
        <f>SUM(I121:I125)</f>
        <v>24326</v>
      </c>
      <c r="J126" s="169"/>
      <c r="K126" s="169"/>
      <c r="L126" s="2"/>
      <c r="M126" s="2"/>
      <c r="N126" s="2"/>
      <c r="O126" s="2"/>
    </row>
    <row r="127" spans="2:15" ht="12.75">
      <c r="B127" s="75">
        <v>31</v>
      </c>
      <c r="C127" s="39"/>
      <c r="D127" s="39" t="s">
        <v>25</v>
      </c>
      <c r="E127" s="39"/>
      <c r="F127" s="129"/>
      <c r="G127" s="129"/>
      <c r="H127" s="276"/>
      <c r="I127" s="77"/>
      <c r="J127" s="169"/>
      <c r="K127" s="169"/>
      <c r="L127" s="2"/>
      <c r="M127" s="2"/>
      <c r="N127" s="2"/>
      <c r="O127" s="2"/>
    </row>
    <row r="128" spans="2:15" ht="12.75">
      <c r="B128" s="75">
        <v>32</v>
      </c>
      <c r="C128" s="39"/>
      <c r="D128" s="13" t="s">
        <v>26</v>
      </c>
      <c r="E128" s="18">
        <v>11</v>
      </c>
      <c r="F128" s="47">
        <v>289397.72</v>
      </c>
      <c r="G128" s="197"/>
      <c r="H128" s="222"/>
      <c r="I128" s="41"/>
      <c r="J128" s="2"/>
      <c r="K128" s="2"/>
      <c r="L128" s="2"/>
      <c r="M128" s="2"/>
      <c r="N128" s="2"/>
      <c r="O128" s="2"/>
    </row>
    <row r="129" spans="2:15" ht="12.75">
      <c r="B129" s="75">
        <v>32</v>
      </c>
      <c r="C129" s="39"/>
      <c r="D129" s="13" t="s">
        <v>26</v>
      </c>
      <c r="E129" s="18">
        <v>43</v>
      </c>
      <c r="F129" s="47">
        <v>127875</v>
      </c>
      <c r="G129" s="197">
        <v>18500</v>
      </c>
      <c r="H129" s="222">
        <v>18500</v>
      </c>
      <c r="I129" s="41">
        <v>18500</v>
      </c>
      <c r="J129" s="2"/>
      <c r="K129" s="2"/>
      <c r="L129" s="2"/>
      <c r="M129" s="2"/>
      <c r="N129" s="2"/>
      <c r="O129" s="2"/>
    </row>
    <row r="130" spans="2:15" ht="12.75">
      <c r="B130" s="75">
        <v>32</v>
      </c>
      <c r="C130" s="39"/>
      <c r="D130" s="13" t="s">
        <v>26</v>
      </c>
      <c r="E130" s="18">
        <v>51</v>
      </c>
      <c r="F130" s="47">
        <v>23800</v>
      </c>
      <c r="G130" s="197">
        <v>3160</v>
      </c>
      <c r="H130" s="222">
        <v>3160</v>
      </c>
      <c r="I130" s="41">
        <v>3160</v>
      </c>
      <c r="J130" s="2"/>
      <c r="K130" s="2"/>
      <c r="L130" s="2"/>
      <c r="M130" s="2"/>
      <c r="N130" s="2"/>
      <c r="O130" s="2"/>
    </row>
    <row r="131" spans="2:15" ht="12.75">
      <c r="B131" s="75">
        <v>32</v>
      </c>
      <c r="C131" s="39"/>
      <c r="D131" s="13" t="s">
        <v>26</v>
      </c>
      <c r="E131" s="18">
        <v>52</v>
      </c>
      <c r="F131" s="47">
        <v>3220</v>
      </c>
      <c r="G131" s="197">
        <v>2428</v>
      </c>
      <c r="H131" s="222">
        <v>2666</v>
      </c>
      <c r="I131" s="41">
        <v>2666</v>
      </c>
      <c r="J131" s="2"/>
      <c r="K131" s="2"/>
      <c r="L131" s="2"/>
      <c r="M131" s="2"/>
      <c r="N131" s="2"/>
      <c r="O131" s="2"/>
    </row>
    <row r="132" spans="2:15" ht="12.75">
      <c r="B132" s="75">
        <v>34</v>
      </c>
      <c r="C132" s="39"/>
      <c r="D132" s="76" t="s">
        <v>113</v>
      </c>
      <c r="E132" s="18">
        <v>43</v>
      </c>
      <c r="F132" s="47">
        <v>815.39</v>
      </c>
      <c r="G132" s="217"/>
      <c r="H132" s="222"/>
      <c r="I132" s="41"/>
      <c r="J132" s="2"/>
      <c r="K132" s="2"/>
      <c r="L132" s="2"/>
      <c r="M132" s="2"/>
      <c r="N132" s="2"/>
      <c r="O132" s="2"/>
    </row>
    <row r="133" spans="2:15" ht="12.75">
      <c r="B133" s="75">
        <v>38</v>
      </c>
      <c r="C133" s="39"/>
      <c r="D133" s="76" t="s">
        <v>114</v>
      </c>
      <c r="E133" s="18">
        <v>43</v>
      </c>
      <c r="F133" s="47"/>
      <c r="G133" s="217"/>
      <c r="H133" s="222"/>
      <c r="I133" s="41"/>
      <c r="J133" s="2"/>
      <c r="K133" s="2"/>
      <c r="L133" s="2"/>
      <c r="M133" s="2"/>
      <c r="N133" s="2"/>
      <c r="O133" s="2"/>
    </row>
    <row r="134" spans="2:15" ht="25.5">
      <c r="B134" s="75">
        <v>42</v>
      </c>
      <c r="C134" s="39"/>
      <c r="D134" s="76" t="s">
        <v>115</v>
      </c>
      <c r="E134" s="18">
        <v>11</v>
      </c>
      <c r="F134" s="47">
        <v>49125</v>
      </c>
      <c r="G134" s="217"/>
      <c r="H134" s="222"/>
      <c r="I134" s="41"/>
      <c r="J134" s="2"/>
      <c r="K134" s="2"/>
      <c r="L134" s="2"/>
      <c r="M134" s="2"/>
      <c r="N134" s="2"/>
      <c r="O134" s="2"/>
    </row>
    <row r="135" spans="2:15" ht="26.25" thickBot="1">
      <c r="B135" s="271">
        <v>42</v>
      </c>
      <c r="C135" s="261"/>
      <c r="D135" s="280" t="s">
        <v>115</v>
      </c>
      <c r="E135" s="205">
        <v>43</v>
      </c>
      <c r="F135" s="225">
        <v>8125</v>
      </c>
      <c r="G135" s="281"/>
      <c r="H135" s="274"/>
      <c r="I135" s="275"/>
      <c r="J135" s="2"/>
      <c r="K135" s="2"/>
      <c r="L135" s="2"/>
      <c r="M135" s="2"/>
      <c r="N135" s="2"/>
      <c r="O135" s="2"/>
    </row>
    <row r="136" spans="2:9" ht="13.5" thickBot="1">
      <c r="B136" s="282"/>
      <c r="C136" s="283"/>
      <c r="D136" s="284" t="s">
        <v>108</v>
      </c>
      <c r="E136" s="283"/>
      <c r="F136" s="131">
        <f>F127+F128+F129+F130+F131+F132+F133+F134+F135</f>
        <v>502358.11</v>
      </c>
      <c r="G136" s="131">
        <f>G127+G128+G129+G130+G131+G132+G133+G134+G135</f>
        <v>24088</v>
      </c>
      <c r="H136" s="131">
        <f>H127+H128+H129+H130+H131+H132+H133+H134+H135</f>
        <v>24326</v>
      </c>
      <c r="I136" s="279">
        <f>I127+I128+I129+I130+I131+I132+I133+I134+I135</f>
        <v>24326</v>
      </c>
    </row>
    <row r="137" spans="2:9" ht="47.25" customHeight="1">
      <c r="B137" s="285"/>
      <c r="C137" s="285"/>
      <c r="D137" s="286"/>
      <c r="E137" s="29"/>
      <c r="F137" s="287"/>
      <c r="G137" s="287"/>
      <c r="H137" s="287"/>
      <c r="I137" s="248"/>
    </row>
    <row r="138" spans="2:9" ht="28.5" customHeight="1">
      <c r="B138" s="265" t="s">
        <v>19</v>
      </c>
      <c r="C138" s="266"/>
      <c r="D138" s="267" t="s">
        <v>106</v>
      </c>
      <c r="E138" s="268" t="s">
        <v>88</v>
      </c>
      <c r="F138" s="242" t="s">
        <v>105</v>
      </c>
      <c r="G138" s="242" t="s">
        <v>147</v>
      </c>
      <c r="H138" s="257" t="s">
        <v>146</v>
      </c>
      <c r="I138" s="257" t="s">
        <v>145</v>
      </c>
    </row>
    <row r="139" spans="2:9" ht="12.75">
      <c r="B139" s="92">
        <v>6413</v>
      </c>
      <c r="C139" s="18"/>
      <c r="D139" s="18" t="s">
        <v>54</v>
      </c>
      <c r="E139" s="18">
        <v>31</v>
      </c>
      <c r="F139" s="91">
        <v>4</v>
      </c>
      <c r="G139" s="197">
        <v>10</v>
      </c>
      <c r="H139" s="222">
        <v>10</v>
      </c>
      <c r="I139" s="222">
        <v>10</v>
      </c>
    </row>
    <row r="140" spans="2:9" ht="12.75">
      <c r="B140" s="92">
        <v>6614</v>
      </c>
      <c r="C140" s="18"/>
      <c r="D140" s="18" t="s">
        <v>46</v>
      </c>
      <c r="E140" s="18">
        <v>31</v>
      </c>
      <c r="F140" s="94">
        <v>5000</v>
      </c>
      <c r="G140" s="197">
        <v>3200</v>
      </c>
      <c r="H140" s="222">
        <v>3200</v>
      </c>
      <c r="I140" s="222">
        <v>3200</v>
      </c>
    </row>
    <row r="141" spans="2:9" ht="12.75">
      <c r="B141" s="92">
        <v>6615</v>
      </c>
      <c r="C141" s="18"/>
      <c r="D141" s="18" t="s">
        <v>47</v>
      </c>
      <c r="E141" s="18">
        <v>31</v>
      </c>
      <c r="F141" s="91">
        <v>10000</v>
      </c>
      <c r="G141" s="197"/>
      <c r="H141" s="222"/>
      <c r="I141" s="222"/>
    </row>
    <row r="142" spans="2:9" ht="12.75">
      <c r="B142" s="18">
        <v>6631</v>
      </c>
      <c r="C142" s="18"/>
      <c r="D142" s="46" t="s">
        <v>48</v>
      </c>
      <c r="E142" s="18">
        <v>61</v>
      </c>
      <c r="F142" s="13"/>
      <c r="G142" s="197"/>
      <c r="H142" s="222"/>
      <c r="I142" s="222"/>
    </row>
    <row r="143" spans="2:9" ht="12.75">
      <c r="B143" s="75">
        <v>6632</v>
      </c>
      <c r="C143" s="39"/>
      <c r="D143" s="76" t="s">
        <v>49</v>
      </c>
      <c r="E143" s="39">
        <v>61</v>
      </c>
      <c r="F143" s="98">
        <v>3000</v>
      </c>
      <c r="G143" s="197">
        <v>500</v>
      </c>
      <c r="H143" s="222">
        <v>500</v>
      </c>
      <c r="I143" s="222">
        <v>500</v>
      </c>
    </row>
    <row r="144" spans="2:9" ht="12.75">
      <c r="B144" s="75">
        <v>68</v>
      </c>
      <c r="C144" s="39"/>
      <c r="D144" s="76" t="s">
        <v>51</v>
      </c>
      <c r="E144" s="39">
        <v>43</v>
      </c>
      <c r="F144" s="85"/>
      <c r="G144" s="197"/>
      <c r="H144" s="222"/>
      <c r="I144" s="222"/>
    </row>
    <row r="145" spans="2:9" ht="12.75">
      <c r="B145" s="75">
        <v>72</v>
      </c>
      <c r="C145" s="39"/>
      <c r="D145" s="76" t="s">
        <v>50</v>
      </c>
      <c r="E145" s="39">
        <v>71</v>
      </c>
      <c r="F145" s="85">
        <v>4000</v>
      </c>
      <c r="G145" s="197">
        <v>500</v>
      </c>
      <c r="H145" s="222">
        <v>500</v>
      </c>
      <c r="I145" s="222">
        <v>500</v>
      </c>
    </row>
    <row r="146" spans="2:9" ht="12.75">
      <c r="B146" s="75"/>
      <c r="C146" s="39"/>
      <c r="D146" s="76"/>
      <c r="E146" s="39"/>
      <c r="F146" s="85"/>
      <c r="G146" s="197"/>
      <c r="H146" s="222"/>
      <c r="I146" s="222"/>
    </row>
    <row r="147" spans="2:9" ht="12.75">
      <c r="B147" s="75">
        <v>922</v>
      </c>
      <c r="C147" s="39"/>
      <c r="D147" s="76" t="s">
        <v>56</v>
      </c>
      <c r="E147" s="39"/>
      <c r="F147" s="85"/>
      <c r="G147" s="197"/>
      <c r="H147" s="222"/>
      <c r="I147" s="222"/>
    </row>
    <row r="148" spans="2:9" ht="12.75">
      <c r="B148" s="75"/>
      <c r="C148" s="39"/>
      <c r="D148" s="76" t="s">
        <v>36</v>
      </c>
      <c r="E148" s="39"/>
      <c r="F148" s="77">
        <f>SUM(F139:F147)</f>
        <v>22004</v>
      </c>
      <c r="G148" s="77">
        <f>SUM(G139:G147)</f>
        <v>4210</v>
      </c>
      <c r="H148" s="222">
        <f>H139+H140+H141+H142+H143+H144+H145+H146+H147</f>
        <v>4210</v>
      </c>
      <c r="I148" s="222">
        <f>I139+I140+I141+I142+I143+I144+I145+I146+I147</f>
        <v>4210</v>
      </c>
    </row>
    <row r="149" spans="2:9" ht="12.75">
      <c r="B149" s="75">
        <v>32</v>
      </c>
      <c r="C149" s="39"/>
      <c r="D149" s="18" t="s">
        <v>26</v>
      </c>
      <c r="E149" s="39">
        <v>31</v>
      </c>
      <c r="F149" s="83"/>
      <c r="G149" s="83">
        <v>710</v>
      </c>
      <c r="H149" s="222">
        <v>710</v>
      </c>
      <c r="I149" s="222">
        <v>710</v>
      </c>
    </row>
    <row r="150" spans="2:9" ht="12.75">
      <c r="B150" s="75">
        <v>34</v>
      </c>
      <c r="C150" s="39"/>
      <c r="D150" s="76" t="s">
        <v>111</v>
      </c>
      <c r="E150" s="39">
        <v>31</v>
      </c>
      <c r="F150" s="83"/>
      <c r="G150" s="83"/>
      <c r="H150" s="222"/>
      <c r="I150" s="222"/>
    </row>
    <row r="151" spans="2:9" ht="12.75">
      <c r="B151" s="71">
        <v>41</v>
      </c>
      <c r="C151" s="1"/>
      <c r="D151" s="52" t="s">
        <v>34</v>
      </c>
      <c r="E151" s="1"/>
      <c r="F151" s="70"/>
      <c r="G151" s="197"/>
      <c r="H151" s="222"/>
      <c r="I151" s="222"/>
    </row>
    <row r="152" spans="2:9" ht="12.75">
      <c r="B152" s="71">
        <v>42</v>
      </c>
      <c r="C152" s="1"/>
      <c r="D152" s="52"/>
      <c r="E152" s="13">
        <v>31</v>
      </c>
      <c r="F152" s="70">
        <v>22004</v>
      </c>
      <c r="G152" s="197">
        <v>2500</v>
      </c>
      <c r="H152" s="222">
        <v>2500</v>
      </c>
      <c r="I152" s="222">
        <v>2500</v>
      </c>
    </row>
    <row r="153" spans="2:9" ht="12.75">
      <c r="B153" s="218">
        <v>42</v>
      </c>
      <c r="C153" s="86"/>
      <c r="D153" s="160"/>
      <c r="E153" s="247">
        <v>61</v>
      </c>
      <c r="F153" s="250"/>
      <c r="G153" s="251">
        <v>500</v>
      </c>
      <c r="H153" s="222">
        <v>500</v>
      </c>
      <c r="I153" s="222">
        <v>500</v>
      </c>
    </row>
    <row r="154" spans="2:9" ht="12.75">
      <c r="B154" s="218">
        <v>42</v>
      </c>
      <c r="C154" s="86"/>
      <c r="D154" s="160"/>
      <c r="E154" s="247">
        <v>71</v>
      </c>
      <c r="F154" s="250"/>
      <c r="G154" s="251">
        <v>500</v>
      </c>
      <c r="H154" s="222">
        <v>500</v>
      </c>
      <c r="I154" s="222">
        <v>500</v>
      </c>
    </row>
    <row r="155" spans="2:9" ht="13.5" thickBot="1">
      <c r="B155" s="72"/>
      <c r="C155" s="73"/>
      <c r="D155" s="73" t="s">
        <v>36</v>
      </c>
      <c r="E155" s="73"/>
      <c r="F155" s="74">
        <f>SUM(F151:F152)</f>
        <v>22004</v>
      </c>
      <c r="G155" s="74">
        <f>SUM(G149:G154)</f>
        <v>4210</v>
      </c>
      <c r="H155" s="74">
        <f>SUM(H149:H154)</f>
        <v>4210</v>
      </c>
      <c r="I155" s="74">
        <f>SUM(I149:I154)</f>
        <v>4210</v>
      </c>
    </row>
    <row r="156" spans="2:9" ht="12.75">
      <c r="B156" s="95"/>
      <c r="C156" s="95"/>
      <c r="D156" s="95"/>
      <c r="E156" s="95"/>
      <c r="F156" s="169"/>
      <c r="G156" s="169"/>
      <c r="H156" s="241"/>
      <c r="I156" s="241"/>
    </row>
    <row r="157" spans="2:9" ht="13.5" thickBot="1">
      <c r="B157" s="95"/>
      <c r="C157" s="95"/>
      <c r="D157" s="95"/>
      <c r="E157" s="95"/>
      <c r="F157" s="169"/>
      <c r="G157" s="169"/>
      <c r="H157" s="241"/>
      <c r="I157" s="241"/>
    </row>
    <row r="158" spans="2:11" ht="66" customHeight="1">
      <c r="B158" s="99" t="s">
        <v>19</v>
      </c>
      <c r="C158" s="100"/>
      <c r="D158" s="226" t="s">
        <v>162</v>
      </c>
      <c r="E158" s="198" t="s">
        <v>88</v>
      </c>
      <c r="F158" s="142" t="s">
        <v>105</v>
      </c>
      <c r="G158" s="142" t="s">
        <v>147</v>
      </c>
      <c r="H158" s="109" t="s">
        <v>146</v>
      </c>
      <c r="I158" s="109" t="s">
        <v>145</v>
      </c>
      <c r="J158" s="120"/>
      <c r="K158" s="120"/>
    </row>
    <row r="159" spans="2:11" ht="25.5">
      <c r="B159" s="18">
        <v>63</v>
      </c>
      <c r="C159" s="18"/>
      <c r="D159" s="46" t="s">
        <v>53</v>
      </c>
      <c r="E159" s="18">
        <v>52</v>
      </c>
      <c r="F159" s="206">
        <v>4847.02</v>
      </c>
      <c r="G159" s="206">
        <f>G164+G167</f>
        <v>1519.42</v>
      </c>
      <c r="H159" s="222">
        <f>H164+H167</f>
        <v>0</v>
      </c>
      <c r="I159" s="46"/>
      <c r="J159" s="2"/>
      <c r="K159" s="2"/>
    </row>
    <row r="160" spans="2:11" ht="25.5">
      <c r="B160" s="18">
        <v>63</v>
      </c>
      <c r="C160" s="18"/>
      <c r="D160" s="46" t="s">
        <v>43</v>
      </c>
      <c r="E160" s="18">
        <v>51</v>
      </c>
      <c r="F160" s="207">
        <v>27466.52</v>
      </c>
      <c r="G160" s="206">
        <f>G165+G168</f>
        <v>8610.03</v>
      </c>
      <c r="H160" s="222">
        <f>H165+H168</f>
        <v>0</v>
      </c>
      <c r="I160" s="18"/>
      <c r="J160" s="2"/>
      <c r="K160" s="2"/>
    </row>
    <row r="161" spans="2:11" ht="12.75">
      <c r="B161" s="75">
        <v>67</v>
      </c>
      <c r="C161" s="39"/>
      <c r="D161" s="76" t="s">
        <v>44</v>
      </c>
      <c r="E161" s="39">
        <v>11</v>
      </c>
      <c r="F161" s="83">
        <v>5702.39</v>
      </c>
      <c r="G161" s="206">
        <f>G163+G166</f>
        <v>1787.55</v>
      </c>
      <c r="H161" s="222">
        <f>H163+H166</f>
        <v>0</v>
      </c>
      <c r="I161" s="36"/>
      <c r="J161" s="2"/>
      <c r="K161" s="2"/>
    </row>
    <row r="162" spans="2:11" ht="12.75">
      <c r="B162" s="75"/>
      <c r="C162" s="39"/>
      <c r="D162" s="76" t="s">
        <v>36</v>
      </c>
      <c r="E162" s="39"/>
      <c r="F162" s="83">
        <f>F159+F160+F161</f>
        <v>38015.93</v>
      </c>
      <c r="G162" s="83">
        <f>G159+G160+G161</f>
        <v>11917</v>
      </c>
      <c r="H162" s="83">
        <f>H159+H160+H161</f>
        <v>0</v>
      </c>
      <c r="I162" s="36">
        <f>I159+I160+I161</f>
        <v>0</v>
      </c>
      <c r="J162" s="2"/>
      <c r="K162" s="2"/>
    </row>
    <row r="163" spans="2:11" ht="12.75">
      <c r="B163" s="75">
        <v>31</v>
      </c>
      <c r="C163" s="39"/>
      <c r="D163" s="13" t="s">
        <v>25</v>
      </c>
      <c r="E163" s="39">
        <v>11</v>
      </c>
      <c r="F163" s="83">
        <v>5349.89</v>
      </c>
      <c r="G163" s="222">
        <v>1695</v>
      </c>
      <c r="H163" s="222"/>
      <c r="I163" s="36"/>
      <c r="J163" s="2"/>
      <c r="K163" s="2"/>
    </row>
    <row r="164" spans="2:11" ht="12.75">
      <c r="B164" s="75">
        <v>31</v>
      </c>
      <c r="C164" s="39"/>
      <c r="D164" s="13" t="s">
        <v>25</v>
      </c>
      <c r="E164" s="39">
        <v>52</v>
      </c>
      <c r="F164" s="83">
        <v>4547.4</v>
      </c>
      <c r="G164" s="222">
        <v>1440.75</v>
      </c>
      <c r="H164" s="222"/>
      <c r="I164" s="36"/>
      <c r="J164" s="2"/>
      <c r="K164" s="2"/>
    </row>
    <row r="165" spans="2:11" ht="12.75">
      <c r="B165" s="75">
        <v>31</v>
      </c>
      <c r="C165" s="39"/>
      <c r="D165" s="13" t="s">
        <v>25</v>
      </c>
      <c r="E165" s="39">
        <v>51</v>
      </c>
      <c r="F165" s="83">
        <v>25768.64</v>
      </c>
      <c r="G165" s="222">
        <v>8164.25</v>
      </c>
      <c r="H165" s="222"/>
      <c r="I165" s="36"/>
      <c r="J165" s="2"/>
      <c r="K165" s="2"/>
    </row>
    <row r="166" spans="2:11" ht="12.75">
      <c r="B166" s="71">
        <v>32</v>
      </c>
      <c r="C166" s="1"/>
      <c r="D166" s="13" t="s">
        <v>26</v>
      </c>
      <c r="E166" s="18">
        <v>11</v>
      </c>
      <c r="F166" s="47">
        <v>352.5</v>
      </c>
      <c r="G166" s="222">
        <v>92.55</v>
      </c>
      <c r="H166" s="222"/>
      <c r="I166" s="36"/>
      <c r="J166" s="25"/>
      <c r="K166" s="25"/>
    </row>
    <row r="167" spans="2:11" ht="12.75">
      <c r="B167" s="71">
        <v>32</v>
      </c>
      <c r="C167" s="1"/>
      <c r="D167" s="13" t="s">
        <v>26</v>
      </c>
      <c r="E167" s="18">
        <v>52</v>
      </c>
      <c r="F167" s="47">
        <v>299.62</v>
      </c>
      <c r="G167" s="222">
        <v>78.67</v>
      </c>
      <c r="H167" s="222"/>
      <c r="I167" s="36"/>
      <c r="J167" s="25"/>
      <c r="K167" s="25"/>
    </row>
    <row r="168" spans="2:11" ht="12.75">
      <c r="B168" s="71">
        <v>32</v>
      </c>
      <c r="C168" s="1"/>
      <c r="D168" s="13" t="s">
        <v>26</v>
      </c>
      <c r="E168" s="18">
        <v>51</v>
      </c>
      <c r="F168" s="47">
        <v>1697.88</v>
      </c>
      <c r="G168" s="222">
        <v>445.78</v>
      </c>
      <c r="H168" s="222"/>
      <c r="I168" s="36"/>
      <c r="J168" s="25"/>
      <c r="K168" s="25"/>
    </row>
    <row r="169" spans="2:11" ht="13.5" thickBot="1">
      <c r="B169" s="72"/>
      <c r="C169" s="73"/>
      <c r="D169" s="73" t="s">
        <v>36</v>
      </c>
      <c r="E169" s="73"/>
      <c r="F169" s="185">
        <f>SUM(F163:F168)</f>
        <v>38015.93</v>
      </c>
      <c r="G169" s="185">
        <f>SUM(G163:G168)</f>
        <v>11917</v>
      </c>
      <c r="H169" s="185">
        <f>SUM(H163:H168)</f>
        <v>0</v>
      </c>
      <c r="I169" s="185">
        <f>SUM(I163:I168)</f>
        <v>0</v>
      </c>
      <c r="J169" s="169"/>
      <c r="K169" s="169"/>
    </row>
    <row r="170" spans="4:7" ht="12.75">
      <c r="D170" s="5"/>
      <c r="G170" s="216"/>
    </row>
    <row r="171" ht="12.75">
      <c r="G171" s="216"/>
    </row>
    <row r="172" ht="12.75">
      <c r="G172" s="216"/>
    </row>
    <row r="173" ht="13.5" thickBot="1">
      <c r="G173" s="216"/>
    </row>
    <row r="174" spans="2:11" ht="72" customHeight="1">
      <c r="B174" s="99" t="s">
        <v>19</v>
      </c>
      <c r="C174" s="100"/>
      <c r="D174" s="227" t="s">
        <v>163</v>
      </c>
      <c r="E174" s="198" t="s">
        <v>88</v>
      </c>
      <c r="F174" s="142" t="s">
        <v>105</v>
      </c>
      <c r="G174" s="142" t="s">
        <v>147</v>
      </c>
      <c r="H174" s="109" t="s">
        <v>146</v>
      </c>
      <c r="I174" s="109" t="s">
        <v>145</v>
      </c>
      <c r="J174" s="203"/>
      <c r="K174" s="203"/>
    </row>
    <row r="175" spans="2:11" ht="25.5">
      <c r="B175" s="18">
        <v>63</v>
      </c>
      <c r="C175" s="18"/>
      <c r="D175" s="46" t="s">
        <v>53</v>
      </c>
      <c r="E175" s="18">
        <v>52</v>
      </c>
      <c r="F175" s="133">
        <v>10200.62</v>
      </c>
      <c r="G175" s="221">
        <f>G180+G183</f>
        <v>1040.26</v>
      </c>
      <c r="H175" s="206">
        <f>H180+H183</f>
        <v>1519.42</v>
      </c>
      <c r="I175" s="222"/>
      <c r="J175" s="2"/>
      <c r="K175" s="2"/>
    </row>
    <row r="176" spans="2:11" ht="25.5">
      <c r="B176" s="39">
        <v>63</v>
      </c>
      <c r="C176" s="39"/>
      <c r="D176" s="89" t="s">
        <v>43</v>
      </c>
      <c r="E176" s="18">
        <v>51</v>
      </c>
      <c r="F176" s="123">
        <v>57803.54</v>
      </c>
      <c r="G176" s="206">
        <f>G181+G184</f>
        <v>5894.78</v>
      </c>
      <c r="H176" s="206">
        <f>H181+H184</f>
        <v>8610.03</v>
      </c>
      <c r="I176" s="222"/>
      <c r="J176" s="2"/>
      <c r="K176" s="2"/>
    </row>
    <row r="177" spans="2:11" ht="12.75">
      <c r="B177" s="75">
        <v>67</v>
      </c>
      <c r="C177" s="39"/>
      <c r="D177" s="76" t="s">
        <v>44</v>
      </c>
      <c r="E177" s="39">
        <v>11</v>
      </c>
      <c r="F177" s="126">
        <v>12000.73</v>
      </c>
      <c r="G177" s="206">
        <f>G179+G182</f>
        <v>1223.83</v>
      </c>
      <c r="H177" s="206">
        <f>H179+H182</f>
        <v>1787.55</v>
      </c>
      <c r="I177" s="222"/>
      <c r="J177" s="95"/>
      <c r="K177" s="95"/>
    </row>
    <row r="178" spans="2:11" ht="12.75">
      <c r="B178" s="75"/>
      <c r="C178" s="39"/>
      <c r="D178" s="76" t="s">
        <v>36</v>
      </c>
      <c r="E178" s="39"/>
      <c r="F178" s="126">
        <f>F175+F176+F177</f>
        <v>80004.89</v>
      </c>
      <c r="G178" s="126">
        <f>G175+G176+G177</f>
        <v>8158.87</v>
      </c>
      <c r="H178" s="126">
        <f>H175+H176+H177</f>
        <v>11917</v>
      </c>
      <c r="I178" s="126">
        <f>I175+I176+I177</f>
        <v>0</v>
      </c>
      <c r="J178" s="2"/>
      <c r="K178" s="2"/>
    </row>
    <row r="179" spans="2:11" ht="12.75">
      <c r="B179" s="75">
        <v>31</v>
      </c>
      <c r="C179" s="39"/>
      <c r="D179" s="18" t="s">
        <v>25</v>
      </c>
      <c r="E179" s="39">
        <v>11</v>
      </c>
      <c r="F179" s="126">
        <v>11512.67</v>
      </c>
      <c r="G179" s="221">
        <v>1160.01</v>
      </c>
      <c r="H179" s="222">
        <v>1695</v>
      </c>
      <c r="I179" s="222"/>
      <c r="J179" s="2"/>
      <c r="K179" s="2"/>
    </row>
    <row r="180" spans="2:11" ht="12.75">
      <c r="B180" s="75">
        <v>31</v>
      </c>
      <c r="C180" s="39"/>
      <c r="D180" s="18" t="s">
        <v>25</v>
      </c>
      <c r="E180" s="39">
        <v>52</v>
      </c>
      <c r="F180" s="126">
        <v>9785.77</v>
      </c>
      <c r="G180" s="221">
        <v>986.01</v>
      </c>
      <c r="H180" s="222">
        <v>1440.75</v>
      </c>
      <c r="I180" s="222"/>
      <c r="J180" s="2"/>
      <c r="K180" s="2"/>
    </row>
    <row r="181" spans="2:11" ht="12.75">
      <c r="B181" s="75">
        <v>31</v>
      </c>
      <c r="C181" s="39"/>
      <c r="D181" s="18" t="s">
        <v>25</v>
      </c>
      <c r="E181" s="39">
        <v>51</v>
      </c>
      <c r="F181" s="126">
        <v>55452.71</v>
      </c>
      <c r="G181" s="221">
        <v>5587.4</v>
      </c>
      <c r="H181" s="222">
        <v>8164.25</v>
      </c>
      <c r="I181" s="222"/>
      <c r="J181" s="2"/>
      <c r="K181" s="2"/>
    </row>
    <row r="182" spans="2:11" ht="12.75">
      <c r="B182" s="218">
        <v>32</v>
      </c>
      <c r="C182" s="86"/>
      <c r="D182" s="18" t="s">
        <v>26</v>
      </c>
      <c r="E182" s="205">
        <v>11</v>
      </c>
      <c r="F182" s="219">
        <v>488.06</v>
      </c>
      <c r="G182" s="221">
        <v>63.82</v>
      </c>
      <c r="H182" s="222">
        <v>92.55</v>
      </c>
      <c r="I182" s="222"/>
      <c r="J182" s="2"/>
      <c r="K182" s="2"/>
    </row>
    <row r="183" spans="2:11" ht="12.75">
      <c r="B183" s="218">
        <v>32</v>
      </c>
      <c r="C183" s="86"/>
      <c r="D183" s="18" t="s">
        <v>26</v>
      </c>
      <c r="E183" s="205">
        <v>52</v>
      </c>
      <c r="F183" s="219">
        <v>414.85</v>
      </c>
      <c r="G183" s="221">
        <v>54.25</v>
      </c>
      <c r="H183" s="222">
        <v>78.67</v>
      </c>
      <c r="I183" s="222"/>
      <c r="J183" s="2"/>
      <c r="K183" s="2"/>
    </row>
    <row r="184" spans="2:11" ht="12.75">
      <c r="B184" s="218">
        <v>32</v>
      </c>
      <c r="C184" s="86"/>
      <c r="D184" s="18" t="s">
        <v>26</v>
      </c>
      <c r="E184" s="205">
        <v>51</v>
      </c>
      <c r="F184" s="219">
        <v>2350.83</v>
      </c>
      <c r="G184" s="221">
        <v>307.38</v>
      </c>
      <c r="H184" s="222">
        <v>445.78</v>
      </c>
      <c r="I184" s="222"/>
      <c r="J184" s="2"/>
      <c r="K184" s="2"/>
    </row>
    <row r="185" spans="2:11" ht="13.5" thickBot="1">
      <c r="B185" s="72"/>
      <c r="C185" s="73"/>
      <c r="D185" s="73" t="s">
        <v>36</v>
      </c>
      <c r="E185" s="73"/>
      <c r="F185" s="185">
        <f>SUM(F179:F184)</f>
        <v>80004.89</v>
      </c>
      <c r="G185" s="185">
        <f>SUM(G179:G184)</f>
        <v>8158.87</v>
      </c>
      <c r="H185" s="206">
        <f>H179+H180+H181+H182+H183+H184</f>
        <v>11917</v>
      </c>
      <c r="I185" s="222">
        <f>I179+I180+I181+I182+I183+I184</f>
        <v>0</v>
      </c>
      <c r="J185" s="169"/>
      <c r="K185" s="169"/>
    </row>
    <row r="186" spans="4:7" ht="12.75">
      <c r="D186" s="5"/>
      <c r="G186" s="216"/>
    </row>
    <row r="187" spans="7:8" ht="12.75">
      <c r="G187" s="216"/>
      <c r="H187" s="44"/>
    </row>
    <row r="188" spans="7:8" ht="13.5" thickBot="1">
      <c r="G188" s="216"/>
      <c r="H188" s="44"/>
    </row>
    <row r="189" spans="2:10" ht="39.75" customHeight="1">
      <c r="B189" s="99" t="s">
        <v>19</v>
      </c>
      <c r="C189" s="100"/>
      <c r="D189" s="101" t="s">
        <v>164</v>
      </c>
      <c r="E189" s="198" t="s">
        <v>88</v>
      </c>
      <c r="F189" s="142" t="s">
        <v>105</v>
      </c>
      <c r="G189" s="142" t="s">
        <v>147</v>
      </c>
      <c r="H189" s="109" t="s">
        <v>146</v>
      </c>
      <c r="I189" s="109" t="s">
        <v>145</v>
      </c>
      <c r="J189" s="120"/>
    </row>
    <row r="190" spans="2:10" ht="25.5">
      <c r="B190" s="18">
        <v>63</v>
      </c>
      <c r="C190" s="18"/>
      <c r="D190" s="46" t="s">
        <v>53</v>
      </c>
      <c r="E190" s="39">
        <v>52</v>
      </c>
      <c r="F190" s="200">
        <v>6975</v>
      </c>
      <c r="G190" s="129">
        <f aca="true" t="shared" si="0" ref="G190:I191">G195+G198</f>
        <v>0</v>
      </c>
      <c r="H190" s="129">
        <f t="shared" si="0"/>
        <v>1040.26</v>
      </c>
      <c r="I190" s="116">
        <f t="shared" si="0"/>
        <v>1519.42</v>
      </c>
      <c r="J190" s="2"/>
    </row>
    <row r="191" spans="2:10" ht="25.5">
      <c r="B191" s="39">
        <v>63</v>
      </c>
      <c r="C191" s="39"/>
      <c r="D191" s="89" t="s">
        <v>43</v>
      </c>
      <c r="E191" s="39">
        <v>51</v>
      </c>
      <c r="F191" s="200">
        <v>39525</v>
      </c>
      <c r="G191" s="129">
        <f t="shared" si="0"/>
        <v>0</v>
      </c>
      <c r="H191" s="129">
        <f t="shared" si="0"/>
        <v>5894.78</v>
      </c>
      <c r="I191" s="116">
        <f t="shared" si="0"/>
        <v>8610.03</v>
      </c>
      <c r="J191" s="2"/>
    </row>
    <row r="192" spans="2:10" ht="12.75">
      <c r="B192" s="223">
        <v>67</v>
      </c>
      <c r="C192" s="39"/>
      <c r="D192" s="89"/>
      <c r="E192" s="39"/>
      <c r="F192" s="200"/>
      <c r="G192" s="129">
        <f>G194+G197</f>
        <v>0</v>
      </c>
      <c r="H192" s="129">
        <f>H194+H197</f>
        <v>1223.83</v>
      </c>
      <c r="I192" s="116">
        <f>I194+I197</f>
        <v>1787.55</v>
      </c>
      <c r="J192" s="2"/>
    </row>
    <row r="193" spans="2:10" ht="13.5" customHeight="1">
      <c r="B193" s="75"/>
      <c r="C193" s="39"/>
      <c r="D193" s="76" t="s">
        <v>36</v>
      </c>
      <c r="E193" s="39"/>
      <c r="F193" s="129">
        <f>F190+F191</f>
        <v>46500</v>
      </c>
      <c r="G193" s="129">
        <f>G190+G191+G192</f>
        <v>0</v>
      </c>
      <c r="H193" s="129">
        <f>H190+H191+H192</f>
        <v>8158.87</v>
      </c>
      <c r="I193" s="116">
        <f>I190+I191+I192</f>
        <v>11917</v>
      </c>
      <c r="J193" s="2"/>
    </row>
    <row r="194" spans="2:10" ht="13.5" customHeight="1">
      <c r="B194" s="75">
        <v>31</v>
      </c>
      <c r="C194" s="39"/>
      <c r="D194" s="76"/>
      <c r="E194" s="39">
        <v>11</v>
      </c>
      <c r="F194" s="129"/>
      <c r="G194" s="129"/>
      <c r="H194" s="221">
        <v>1160.01</v>
      </c>
      <c r="I194" s="222">
        <v>1695</v>
      </c>
      <c r="J194" s="2"/>
    </row>
    <row r="195" spans="2:10" ht="13.5" customHeight="1">
      <c r="B195" s="75">
        <v>31</v>
      </c>
      <c r="C195" s="39"/>
      <c r="D195" s="76"/>
      <c r="E195" s="39">
        <v>52</v>
      </c>
      <c r="F195" s="129"/>
      <c r="G195" s="129"/>
      <c r="H195" s="221">
        <v>986.01</v>
      </c>
      <c r="I195" s="222">
        <v>1440.75</v>
      </c>
      <c r="J195" s="2"/>
    </row>
    <row r="196" spans="2:10" ht="13.5" customHeight="1">
      <c r="B196" s="75">
        <v>31</v>
      </c>
      <c r="C196" s="39"/>
      <c r="D196" s="76"/>
      <c r="E196" s="39">
        <v>51</v>
      </c>
      <c r="F196" s="129"/>
      <c r="G196" s="129"/>
      <c r="H196" s="221">
        <v>5587.4</v>
      </c>
      <c r="I196" s="222">
        <v>8164.25</v>
      </c>
      <c r="J196" s="2"/>
    </row>
    <row r="197" spans="2:10" ht="12.75">
      <c r="B197" s="69">
        <v>32</v>
      </c>
      <c r="C197" s="13"/>
      <c r="D197" s="13" t="s">
        <v>45</v>
      </c>
      <c r="E197" s="18">
        <v>11</v>
      </c>
      <c r="F197" s="201">
        <v>39525</v>
      </c>
      <c r="G197" s="129"/>
      <c r="H197" s="221">
        <v>63.82</v>
      </c>
      <c r="I197" s="222">
        <v>92.55</v>
      </c>
      <c r="J197" s="25"/>
    </row>
    <row r="198" spans="2:10" ht="12.75">
      <c r="B198" s="69">
        <v>32</v>
      </c>
      <c r="C198" s="13"/>
      <c r="D198" s="13" t="s">
        <v>45</v>
      </c>
      <c r="E198" s="18">
        <v>52</v>
      </c>
      <c r="F198" s="119">
        <v>6975</v>
      </c>
      <c r="G198" s="129"/>
      <c r="H198" s="221">
        <v>54.25</v>
      </c>
      <c r="I198" s="222">
        <v>78.67</v>
      </c>
      <c r="J198" s="2"/>
    </row>
    <row r="199" spans="2:10" ht="12.75">
      <c r="B199" s="246">
        <v>32</v>
      </c>
      <c r="C199" s="247"/>
      <c r="D199" s="247"/>
      <c r="E199" s="205">
        <v>51</v>
      </c>
      <c r="F199" s="186"/>
      <c r="G199" s="248"/>
      <c r="H199" s="221">
        <v>307.38</v>
      </c>
      <c r="I199" s="222">
        <v>445.78</v>
      </c>
      <c r="J199" s="2"/>
    </row>
    <row r="200" spans="2:10" ht="13.5" thickBot="1">
      <c r="B200" s="72"/>
      <c r="C200" s="73"/>
      <c r="D200" s="73" t="s">
        <v>36</v>
      </c>
      <c r="E200" s="73"/>
      <c r="F200" s="196">
        <f>F197+F198</f>
        <v>46500</v>
      </c>
      <c r="G200" s="196">
        <f>G194+G195+G196+G197+G198+G199</f>
        <v>0</v>
      </c>
      <c r="H200" s="196">
        <f>H194+H195+H196+H197+H198+H199</f>
        <v>8158.87</v>
      </c>
      <c r="I200" s="116">
        <f>I194+I195+I196+I197+I198+I199</f>
        <v>11917</v>
      </c>
      <c r="J200" s="169"/>
    </row>
    <row r="201" spans="4:8" ht="12.75">
      <c r="D201" s="5"/>
      <c r="G201" s="42"/>
      <c r="H201" s="44"/>
    </row>
    <row r="202" spans="2:8" ht="13.5" thickBot="1">
      <c r="B202" s="2"/>
      <c r="C202" s="2"/>
      <c r="D202" s="2"/>
      <c r="E202" s="2"/>
      <c r="G202" s="42"/>
      <c r="H202" s="44"/>
    </row>
    <row r="203" spans="2:9" ht="48.75" customHeight="1">
      <c r="B203" s="99" t="s">
        <v>19</v>
      </c>
      <c r="C203" s="100"/>
      <c r="D203" s="101" t="s">
        <v>165</v>
      </c>
      <c r="E203" s="198" t="s">
        <v>88</v>
      </c>
      <c r="F203" s="142" t="s">
        <v>105</v>
      </c>
      <c r="G203" s="142" t="s">
        <v>147</v>
      </c>
      <c r="H203" s="109" t="s">
        <v>146</v>
      </c>
      <c r="I203" s="109" t="s">
        <v>145</v>
      </c>
    </row>
    <row r="204" spans="2:9" ht="25.5">
      <c r="B204" s="18">
        <v>63</v>
      </c>
      <c r="C204" s="18"/>
      <c r="D204" s="46" t="s">
        <v>53</v>
      </c>
      <c r="E204" s="39">
        <v>52</v>
      </c>
      <c r="F204" s="200">
        <v>3485.48</v>
      </c>
      <c r="G204" s="252">
        <f aca="true" t="shared" si="1" ref="G204:I205">G209+G212</f>
        <v>0</v>
      </c>
      <c r="H204" s="252">
        <f t="shared" si="1"/>
        <v>0</v>
      </c>
      <c r="I204" s="252">
        <f t="shared" si="1"/>
        <v>1040.26</v>
      </c>
    </row>
    <row r="205" spans="2:9" ht="25.5">
      <c r="B205" s="39">
        <v>63</v>
      </c>
      <c r="C205" s="39"/>
      <c r="D205" s="89" t="s">
        <v>43</v>
      </c>
      <c r="E205" s="39">
        <v>51</v>
      </c>
      <c r="F205" s="200">
        <v>19751.08</v>
      </c>
      <c r="G205" s="36">
        <f t="shared" si="1"/>
        <v>0</v>
      </c>
      <c r="H205" s="36">
        <f t="shared" si="1"/>
        <v>0</v>
      </c>
      <c r="I205" s="36">
        <f t="shared" si="1"/>
        <v>5894.78</v>
      </c>
    </row>
    <row r="206" spans="2:9" ht="12.75">
      <c r="B206" s="223">
        <v>67</v>
      </c>
      <c r="C206" s="39"/>
      <c r="D206" s="89"/>
      <c r="E206" s="39">
        <v>11</v>
      </c>
      <c r="F206" s="200"/>
      <c r="G206" s="83">
        <f>G208+G211</f>
        <v>0</v>
      </c>
      <c r="H206" s="83">
        <f>H208+H211</f>
        <v>0</v>
      </c>
      <c r="I206" s="36">
        <f>I208+I211</f>
        <v>1223.83</v>
      </c>
    </row>
    <row r="207" spans="2:9" ht="12.75">
      <c r="B207" s="75"/>
      <c r="C207" s="39"/>
      <c r="D207" s="76" t="s">
        <v>36</v>
      </c>
      <c r="E207" s="39"/>
      <c r="F207" s="129">
        <f>F204+F205</f>
        <v>23236.56</v>
      </c>
      <c r="G207" s="129">
        <f>G204+G205+G206</f>
        <v>0</v>
      </c>
      <c r="H207" s="129">
        <f>H204+H205+H206</f>
        <v>0</v>
      </c>
      <c r="I207" s="116">
        <f>I204+I205+I206</f>
        <v>8158.87</v>
      </c>
    </row>
    <row r="208" spans="2:9" ht="12.75">
      <c r="B208" s="75">
        <v>31</v>
      </c>
      <c r="C208" s="39"/>
      <c r="D208" s="76"/>
      <c r="E208" s="39">
        <v>11</v>
      </c>
      <c r="F208" s="129"/>
      <c r="G208" s="129"/>
      <c r="H208" s="129"/>
      <c r="I208" s="288">
        <v>1160.01</v>
      </c>
    </row>
    <row r="209" spans="2:9" ht="12.75">
      <c r="B209" s="75">
        <v>31</v>
      </c>
      <c r="C209" s="39"/>
      <c r="D209" s="76"/>
      <c r="E209" s="39">
        <v>52</v>
      </c>
      <c r="F209" s="129"/>
      <c r="G209" s="129"/>
      <c r="H209" s="129"/>
      <c r="I209" s="288">
        <v>986.01</v>
      </c>
    </row>
    <row r="210" spans="2:9" ht="12.75">
      <c r="B210" s="75">
        <v>31</v>
      </c>
      <c r="C210" s="39"/>
      <c r="D210" s="76"/>
      <c r="E210" s="39">
        <v>51</v>
      </c>
      <c r="F210" s="129"/>
      <c r="G210" s="129"/>
      <c r="H210" s="129"/>
      <c r="I210" s="288">
        <v>5587.4</v>
      </c>
    </row>
    <row r="211" spans="2:9" ht="12.75">
      <c r="B211" s="69">
        <v>32</v>
      </c>
      <c r="C211" s="13"/>
      <c r="D211" s="13" t="s">
        <v>45</v>
      </c>
      <c r="E211" s="18">
        <v>11</v>
      </c>
      <c r="F211" s="201">
        <v>19751.08</v>
      </c>
      <c r="G211" s="129"/>
      <c r="H211" s="36"/>
      <c r="I211" s="288">
        <v>63.82</v>
      </c>
    </row>
    <row r="212" spans="2:9" ht="12.75">
      <c r="B212" s="69">
        <v>32</v>
      </c>
      <c r="C212" s="13"/>
      <c r="D212" s="13" t="s">
        <v>45</v>
      </c>
      <c r="E212" s="18">
        <v>52</v>
      </c>
      <c r="F212" s="119">
        <v>3485.48</v>
      </c>
      <c r="G212" s="129"/>
      <c r="H212" s="36"/>
      <c r="I212" s="288">
        <v>54.25</v>
      </c>
    </row>
    <row r="213" spans="2:9" ht="12.75">
      <c r="B213" s="246">
        <v>32</v>
      </c>
      <c r="C213" s="247"/>
      <c r="D213" s="247"/>
      <c r="E213" s="205">
        <v>51</v>
      </c>
      <c r="F213" s="186"/>
      <c r="G213" s="129"/>
      <c r="H213" s="83"/>
      <c r="I213" s="288">
        <v>307.38</v>
      </c>
    </row>
    <row r="214" spans="2:9" ht="13.5" thickBot="1">
      <c r="B214" s="72"/>
      <c r="C214" s="73"/>
      <c r="D214" s="73" t="s">
        <v>36</v>
      </c>
      <c r="E214" s="73"/>
      <c r="F214" s="196">
        <f>F211+F212</f>
        <v>23236.56</v>
      </c>
      <c r="G214" s="129">
        <f>G208+G209+G210+G211+G212+G213</f>
        <v>0</v>
      </c>
      <c r="H214" s="129">
        <f>H208+H209+H210+H211+H212+H213</f>
        <v>0</v>
      </c>
      <c r="I214" s="116">
        <f>I208+I209+I210+I211+I212+I213</f>
        <v>8158.87</v>
      </c>
    </row>
    <row r="215" spans="2:8" ht="19.5" customHeight="1" thickBot="1">
      <c r="B215" s="2"/>
      <c r="C215" s="2"/>
      <c r="D215" s="2"/>
      <c r="E215" s="2"/>
      <c r="G215" s="216"/>
      <c r="H215" s="44"/>
    </row>
    <row r="216" spans="2:9" ht="78" customHeight="1">
      <c r="B216" s="99" t="s">
        <v>19</v>
      </c>
      <c r="C216" s="100"/>
      <c r="D216" s="101" t="s">
        <v>107</v>
      </c>
      <c r="E216" s="235" t="s">
        <v>88</v>
      </c>
      <c r="F216" s="236" t="s">
        <v>105</v>
      </c>
      <c r="G216" s="236" t="s">
        <v>147</v>
      </c>
      <c r="H216" s="237" t="s">
        <v>146</v>
      </c>
      <c r="I216" s="237" t="s">
        <v>145</v>
      </c>
    </row>
    <row r="217" spans="2:9" ht="25.5">
      <c r="B217" s="18">
        <v>63</v>
      </c>
      <c r="C217" s="18"/>
      <c r="D217" s="46" t="s">
        <v>43</v>
      </c>
      <c r="E217" s="18"/>
      <c r="F217" s="238"/>
      <c r="G217" s="238"/>
      <c r="H217" s="36"/>
      <c r="I217" s="1"/>
    </row>
    <row r="218" spans="2:9" ht="12.75">
      <c r="B218" s="75"/>
      <c r="C218" s="39"/>
      <c r="D218" s="76"/>
      <c r="E218" s="39">
        <v>51</v>
      </c>
      <c r="F218" s="77"/>
      <c r="G218" s="83"/>
      <c r="H218" s="36"/>
      <c r="I218" s="1"/>
    </row>
    <row r="219" spans="2:9" ht="12.75">
      <c r="B219" s="75">
        <v>92</v>
      </c>
      <c r="C219" s="39"/>
      <c r="D219" s="76" t="s">
        <v>56</v>
      </c>
      <c r="E219" s="39">
        <v>51</v>
      </c>
      <c r="F219" s="77">
        <v>147229.73</v>
      </c>
      <c r="G219" s="83">
        <v>3200</v>
      </c>
      <c r="H219" s="36"/>
      <c r="I219" s="1"/>
    </row>
    <row r="220" spans="2:9" ht="12.75">
      <c r="B220" s="75"/>
      <c r="C220" s="39"/>
      <c r="D220" s="76" t="s">
        <v>36</v>
      </c>
      <c r="E220" s="39">
        <v>51</v>
      </c>
      <c r="F220" s="77">
        <f>F217+F218+F219</f>
        <v>147229.73</v>
      </c>
      <c r="G220" s="83">
        <f>G219</f>
        <v>3200</v>
      </c>
      <c r="H220" s="36"/>
      <c r="I220" s="1"/>
    </row>
    <row r="221" spans="2:9" ht="12.75">
      <c r="B221" s="75">
        <v>32</v>
      </c>
      <c r="C221" s="39"/>
      <c r="D221" s="76"/>
      <c r="E221" s="39">
        <v>51</v>
      </c>
      <c r="F221" s="83">
        <v>147229.73</v>
      </c>
      <c r="G221" s="83">
        <v>3200</v>
      </c>
      <c r="H221" s="36"/>
      <c r="I221" s="1"/>
    </row>
    <row r="222" spans="7:8" ht="13.5" thickBot="1">
      <c r="G222" s="216"/>
      <c r="H222" s="44"/>
    </row>
    <row r="223" spans="2:10" ht="47.25" customHeight="1" thickBot="1">
      <c r="B223" s="289" t="s">
        <v>19</v>
      </c>
      <c r="C223" s="102"/>
      <c r="D223" s="103" t="s">
        <v>144</v>
      </c>
      <c r="E223" s="290" t="s">
        <v>88</v>
      </c>
      <c r="F223" s="291" t="s">
        <v>105</v>
      </c>
      <c r="G223" s="291" t="s">
        <v>147</v>
      </c>
      <c r="H223" s="108" t="s">
        <v>146</v>
      </c>
      <c r="I223" s="292" t="s">
        <v>145</v>
      </c>
      <c r="J223" s="120"/>
    </row>
    <row r="224" spans="2:10" ht="12.75">
      <c r="B224" s="39">
        <v>67</v>
      </c>
      <c r="C224" s="39"/>
      <c r="D224" s="89"/>
      <c r="E224" s="39">
        <v>11</v>
      </c>
      <c r="F224" s="200">
        <v>100000</v>
      </c>
      <c r="G224" s="129">
        <v>14000</v>
      </c>
      <c r="H224" s="129">
        <v>14000</v>
      </c>
      <c r="I224" s="126">
        <v>14000</v>
      </c>
      <c r="J224" s="2"/>
    </row>
    <row r="225" spans="2:10" ht="12.75">
      <c r="B225" s="39"/>
      <c r="C225" s="39"/>
      <c r="D225" s="89"/>
      <c r="E225" s="39"/>
      <c r="F225" s="200"/>
      <c r="G225" s="129"/>
      <c r="H225" s="36"/>
      <c r="I225" s="36"/>
      <c r="J225" s="2"/>
    </row>
    <row r="226" spans="2:10" ht="12.75">
      <c r="B226" s="75"/>
      <c r="C226" s="39"/>
      <c r="D226" s="76" t="s">
        <v>36</v>
      </c>
      <c r="E226" s="39"/>
      <c r="F226" s="129">
        <f>F224+F225</f>
        <v>100000</v>
      </c>
      <c r="G226" s="129">
        <f>G224</f>
        <v>14000</v>
      </c>
      <c r="H226" s="129">
        <f>H224</f>
        <v>14000</v>
      </c>
      <c r="I226" s="116">
        <f>I224</f>
        <v>14000</v>
      </c>
      <c r="J226" s="2"/>
    </row>
    <row r="227" spans="2:10" ht="12.75">
      <c r="B227" s="69">
        <v>37</v>
      </c>
      <c r="C227" s="13"/>
      <c r="D227" s="13" t="s">
        <v>91</v>
      </c>
      <c r="E227" s="18">
        <v>11</v>
      </c>
      <c r="F227" s="201">
        <v>100000</v>
      </c>
      <c r="G227" s="129">
        <v>14000</v>
      </c>
      <c r="H227" s="129">
        <v>14000</v>
      </c>
      <c r="I227" s="116">
        <v>14000</v>
      </c>
      <c r="J227" s="25"/>
    </row>
    <row r="228" spans="2:10" ht="12.75">
      <c r="B228" s="69"/>
      <c r="C228" s="13"/>
      <c r="D228" s="13"/>
      <c r="E228" s="18"/>
      <c r="F228" s="119"/>
      <c r="G228" s="129"/>
      <c r="H228" s="36"/>
      <c r="I228" s="36"/>
      <c r="J228" s="2"/>
    </row>
    <row r="229" spans="2:10" ht="13.5" thickBot="1">
      <c r="B229" s="72"/>
      <c r="C229" s="73"/>
      <c r="D229" s="73" t="s">
        <v>36</v>
      </c>
      <c r="E229" s="73"/>
      <c r="F229" s="196">
        <f>F227+F228</f>
        <v>100000</v>
      </c>
      <c r="G229" s="129">
        <f>G227</f>
        <v>14000</v>
      </c>
      <c r="H229" s="129">
        <f>H227</f>
        <v>14000</v>
      </c>
      <c r="I229" s="116">
        <f>I227</f>
        <v>14000</v>
      </c>
      <c r="J229" s="169"/>
    </row>
    <row r="230" spans="2:8" ht="13.5" thickBot="1">
      <c r="B230" s="86"/>
      <c r="C230" s="86"/>
      <c r="D230" s="160"/>
      <c r="E230" s="86"/>
      <c r="G230" s="248"/>
      <c r="H230" s="44"/>
    </row>
    <row r="231" spans="2:10" ht="47.25" customHeight="1" thickBot="1">
      <c r="B231" s="289" t="s">
        <v>19</v>
      </c>
      <c r="C231" s="102"/>
      <c r="D231" s="103" t="s">
        <v>149</v>
      </c>
      <c r="E231" s="290" t="s">
        <v>88</v>
      </c>
      <c r="F231" s="291" t="s">
        <v>105</v>
      </c>
      <c r="G231" s="291" t="s">
        <v>147</v>
      </c>
      <c r="H231" s="108" t="s">
        <v>146</v>
      </c>
      <c r="I231" s="292" t="s">
        <v>145</v>
      </c>
      <c r="J231" s="120"/>
    </row>
    <row r="232" spans="2:10" ht="12.75">
      <c r="B232" s="39">
        <v>67</v>
      </c>
      <c r="C232" s="39"/>
      <c r="D232" s="89"/>
      <c r="E232" s="39">
        <v>11</v>
      </c>
      <c r="F232" s="200">
        <v>90000</v>
      </c>
      <c r="G232" s="129">
        <v>980</v>
      </c>
      <c r="H232" s="77">
        <v>980</v>
      </c>
      <c r="I232" s="77">
        <v>980</v>
      </c>
      <c r="J232" s="2"/>
    </row>
    <row r="233" spans="2:10" ht="12.75">
      <c r="B233" s="39"/>
      <c r="C233" s="39"/>
      <c r="D233" s="89"/>
      <c r="E233" s="39"/>
      <c r="F233" s="200"/>
      <c r="G233" s="129"/>
      <c r="H233" s="36"/>
      <c r="I233" s="36"/>
      <c r="J233" s="2"/>
    </row>
    <row r="234" spans="2:10" ht="12.75">
      <c r="B234" s="75"/>
      <c r="C234" s="39"/>
      <c r="D234" s="76" t="s">
        <v>36</v>
      </c>
      <c r="E234" s="39"/>
      <c r="F234" s="129">
        <f>F232+F233</f>
        <v>90000</v>
      </c>
      <c r="G234" s="129">
        <f>G232</f>
        <v>980</v>
      </c>
      <c r="H234" s="129">
        <f>H232</f>
        <v>980</v>
      </c>
      <c r="I234" s="116">
        <f>I232</f>
        <v>980</v>
      </c>
      <c r="J234" s="2"/>
    </row>
    <row r="235" spans="2:10" ht="12.75">
      <c r="B235" s="69">
        <v>32</v>
      </c>
      <c r="C235" s="13"/>
      <c r="D235" s="13" t="s">
        <v>150</v>
      </c>
      <c r="E235" s="18">
        <v>11</v>
      </c>
      <c r="F235" s="201">
        <v>90000</v>
      </c>
      <c r="G235" s="129">
        <v>980</v>
      </c>
      <c r="H235" s="36">
        <v>980</v>
      </c>
      <c r="I235" s="36">
        <v>980</v>
      </c>
      <c r="J235" s="25"/>
    </row>
    <row r="236" spans="2:10" ht="12.75">
      <c r="B236" s="69"/>
      <c r="C236" s="13"/>
      <c r="D236" s="13"/>
      <c r="E236" s="18"/>
      <c r="F236" s="119"/>
      <c r="G236" s="129"/>
      <c r="H236" s="36"/>
      <c r="I236" s="36"/>
      <c r="J236" s="2"/>
    </row>
    <row r="237" spans="2:10" ht="13.5" thickBot="1">
      <c r="B237" s="72"/>
      <c r="C237" s="73"/>
      <c r="D237" s="73" t="s">
        <v>36</v>
      </c>
      <c r="E237" s="73"/>
      <c r="F237" s="196">
        <f>F235+F236</f>
        <v>90000</v>
      </c>
      <c r="G237" s="129">
        <f>G235</f>
        <v>980</v>
      </c>
      <c r="H237" s="129">
        <f>H235</f>
        <v>980</v>
      </c>
      <c r="I237" s="116">
        <f>I235</f>
        <v>980</v>
      </c>
      <c r="J237" s="169"/>
    </row>
    <row r="238" spans="4:8" ht="12.75">
      <c r="D238" s="5"/>
      <c r="G238" s="42"/>
      <c r="H238" s="44"/>
    </row>
    <row r="239" spans="7:8" ht="13.5" thickBot="1">
      <c r="G239" s="42"/>
      <c r="H239" s="44"/>
    </row>
    <row r="240" spans="2:9" ht="55.5" customHeight="1" thickBot="1">
      <c r="B240" s="289" t="s">
        <v>19</v>
      </c>
      <c r="C240" s="102"/>
      <c r="D240" s="103" t="s">
        <v>151</v>
      </c>
      <c r="E240" s="290" t="s">
        <v>88</v>
      </c>
      <c r="F240" s="291" t="s">
        <v>105</v>
      </c>
      <c r="G240" s="291" t="s">
        <v>147</v>
      </c>
      <c r="H240" s="108" t="s">
        <v>146</v>
      </c>
      <c r="I240" s="292" t="s">
        <v>145</v>
      </c>
    </row>
    <row r="241" spans="2:9" ht="12.75">
      <c r="B241" s="39"/>
      <c r="C241" s="39"/>
      <c r="D241" s="39"/>
      <c r="E241" s="39"/>
      <c r="F241" s="39"/>
      <c r="G241" s="83"/>
      <c r="H241" s="83"/>
      <c r="I241" s="77"/>
    </row>
    <row r="242" spans="2:9" ht="25.5">
      <c r="B242" s="75">
        <v>63</v>
      </c>
      <c r="C242" s="39"/>
      <c r="D242" s="76" t="s">
        <v>31</v>
      </c>
      <c r="E242" s="39">
        <v>52</v>
      </c>
      <c r="F242" s="83">
        <v>10842.21</v>
      </c>
      <c r="G242" s="83">
        <v>60000</v>
      </c>
      <c r="H242" s="83">
        <v>60000</v>
      </c>
      <c r="I242" s="36">
        <v>60000</v>
      </c>
    </row>
    <row r="243" spans="2:9" ht="12.75">
      <c r="B243" s="75">
        <v>31</v>
      </c>
      <c r="C243" s="39"/>
      <c r="D243" s="76"/>
      <c r="E243" s="39"/>
      <c r="F243" s="83">
        <v>10502.01</v>
      </c>
      <c r="G243" s="83">
        <v>0</v>
      </c>
      <c r="H243" s="83"/>
      <c r="I243" s="36"/>
    </row>
    <row r="244" spans="2:9" ht="12.75">
      <c r="B244" s="71">
        <v>32</v>
      </c>
      <c r="C244" s="1"/>
      <c r="D244" s="13" t="s">
        <v>26</v>
      </c>
      <c r="E244" s="39">
        <v>52</v>
      </c>
      <c r="F244" s="122">
        <v>340.2</v>
      </c>
      <c r="G244" s="135">
        <v>60000</v>
      </c>
      <c r="H244" s="135">
        <v>60000</v>
      </c>
      <c r="I244" s="122">
        <v>60000</v>
      </c>
    </row>
    <row r="245" spans="2:9" ht="12.75">
      <c r="B245" s="18"/>
      <c r="C245" s="18"/>
      <c r="D245" s="18" t="s">
        <v>36</v>
      </c>
      <c r="E245" s="18">
        <v>52</v>
      </c>
      <c r="F245" s="116">
        <f>F243+F244</f>
        <v>10842.210000000001</v>
      </c>
      <c r="G245" s="116">
        <f>SUM(G244:G244)</f>
        <v>60000</v>
      </c>
      <c r="H245" s="116">
        <f>SUM(H244:H244)</f>
        <v>60000</v>
      </c>
      <c r="I245" s="116">
        <f>SUM(I244:I244)</f>
        <v>60000</v>
      </c>
    </row>
    <row r="250" spans="5:7" ht="12.75">
      <c r="E250" s="42"/>
      <c r="F250" s="42"/>
      <c r="G250" s="42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spans="5:8" ht="12.75">
      <c r="E259" s="42"/>
      <c r="F259" s="42"/>
      <c r="G259" s="42"/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</sheetData>
  <sheetProtection/>
  <mergeCells count="14">
    <mergeCell ref="D7:G7"/>
    <mergeCell ref="M84:N84"/>
    <mergeCell ref="F84:H84"/>
    <mergeCell ref="K84:L84"/>
    <mergeCell ref="D8:H8"/>
    <mergeCell ref="B72:H72"/>
    <mergeCell ref="F13:H13"/>
    <mergeCell ref="D9:H9"/>
    <mergeCell ref="D10:H10"/>
    <mergeCell ref="I84:J84"/>
    <mergeCell ref="I55:J55"/>
    <mergeCell ref="D12:G12"/>
    <mergeCell ref="B73:H73"/>
    <mergeCell ref="D61:H61"/>
  </mergeCells>
  <printOptions/>
  <pageMargins left="0.75" right="0.75" top="1" bottom="1" header="0.5" footer="0.5"/>
  <pageSetup horizontalDpi="120" verticalDpi="12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7">
      <selection activeCell="E21" sqref="E20:E21"/>
    </sheetView>
  </sheetViews>
  <sheetFormatPr defaultColWidth="9.140625" defaultRowHeight="12.75"/>
  <cols>
    <col min="1" max="1" width="9.00390625" style="0" customWidth="1"/>
    <col min="2" max="2" width="19.28125" style="0" customWidth="1"/>
    <col min="3" max="3" width="16.421875" style="0" customWidth="1"/>
    <col min="4" max="4" width="15.57421875" style="0" customWidth="1"/>
    <col min="5" max="5" width="15.421875" style="0" customWidth="1"/>
    <col min="6" max="6" width="11.421875" style="0" customWidth="1"/>
    <col min="7" max="7" width="13.00390625" style="0" customWidth="1"/>
  </cols>
  <sheetData>
    <row r="1" ht="12.75">
      <c r="D1" t="s">
        <v>160</v>
      </c>
    </row>
    <row r="3" spans="1:7" ht="12.75">
      <c r="A3" s="14"/>
      <c r="B3" s="295" t="s">
        <v>161</v>
      </c>
      <c r="C3" s="295"/>
      <c r="D3" s="295"/>
      <c r="E3" s="295"/>
      <c r="F3" s="295"/>
      <c r="G3" s="295"/>
    </row>
    <row r="4" spans="1:6" ht="26.25" customHeight="1">
      <c r="A4" s="303" t="s">
        <v>94</v>
      </c>
      <c r="B4" s="303"/>
      <c r="C4" s="303"/>
      <c r="D4" s="303"/>
      <c r="E4" s="303"/>
      <c r="F4" s="209"/>
    </row>
    <row r="5" spans="1:7" ht="36.75" customHeight="1">
      <c r="A5" s="302" t="s">
        <v>95</v>
      </c>
      <c r="B5" s="302"/>
      <c r="C5" s="18" t="s">
        <v>152</v>
      </c>
      <c r="D5" s="18" t="s">
        <v>120</v>
      </c>
      <c r="E5" s="18" t="s">
        <v>158</v>
      </c>
      <c r="F5" s="91" t="s">
        <v>142</v>
      </c>
      <c r="G5" s="91" t="s">
        <v>159</v>
      </c>
    </row>
    <row r="6" spans="1:7" ht="24" customHeight="1">
      <c r="A6" s="1">
        <v>912</v>
      </c>
      <c r="B6" s="13" t="s">
        <v>97</v>
      </c>
      <c r="C6" s="41">
        <v>1105013.71</v>
      </c>
      <c r="D6" s="41">
        <v>1236849.05</v>
      </c>
      <c r="E6" s="41">
        <f>E8-E7</f>
        <v>1326071.87</v>
      </c>
      <c r="F6" s="41">
        <f>F8-F7</f>
        <v>1326109.87</v>
      </c>
      <c r="G6" s="41">
        <f>G8-G7</f>
        <v>1331109.87</v>
      </c>
    </row>
    <row r="7" spans="1:7" ht="25.5">
      <c r="A7" s="1">
        <v>96</v>
      </c>
      <c r="B7" s="91" t="s">
        <v>98</v>
      </c>
      <c r="C7" s="1">
        <v>40958.91</v>
      </c>
      <c r="D7" s="41">
        <v>83762.98</v>
      </c>
      <c r="E7" s="41">
        <v>85688</v>
      </c>
      <c r="F7" s="41">
        <v>85688</v>
      </c>
      <c r="G7" s="41">
        <v>85688</v>
      </c>
    </row>
    <row r="8" spans="1:7" ht="21.75" customHeight="1">
      <c r="A8" s="18"/>
      <c r="B8" s="18" t="s">
        <v>99</v>
      </c>
      <c r="C8" s="36">
        <f>C6+C7</f>
        <v>1145972.6199999999</v>
      </c>
      <c r="D8" s="36">
        <f>D6+D7</f>
        <v>1320612.03</v>
      </c>
      <c r="E8" s="36">
        <v>1411759.87</v>
      </c>
      <c r="F8" s="36">
        <v>1411797.87</v>
      </c>
      <c r="G8" s="36">
        <v>1416797.87</v>
      </c>
    </row>
  </sheetData>
  <sheetProtection/>
  <mergeCells count="3">
    <mergeCell ref="A5:B5"/>
    <mergeCell ref="A4:E4"/>
    <mergeCell ref="B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PageLayoutView="0" workbookViewId="0" topLeftCell="A1">
      <selection activeCell="F8" sqref="F8"/>
    </sheetView>
  </sheetViews>
  <sheetFormatPr defaultColWidth="9.140625" defaultRowHeight="12.75"/>
  <sheetData>
    <row r="1" spans="2:9" ht="29.25" customHeight="1">
      <c r="B1" s="305" t="s">
        <v>138</v>
      </c>
      <c r="C1" s="305"/>
      <c r="D1" s="305"/>
      <c r="E1" s="305"/>
      <c r="F1" s="305"/>
      <c r="G1" s="305"/>
      <c r="H1" s="305"/>
      <c r="I1" s="305"/>
    </row>
    <row r="2" spans="2:9" ht="12.75">
      <c r="B2" s="298" t="s">
        <v>121</v>
      </c>
      <c r="C2" s="298"/>
      <c r="D2" s="298"/>
      <c r="E2" s="298"/>
      <c r="F2" s="298"/>
      <c r="G2" s="298"/>
      <c r="H2" s="298"/>
      <c r="I2" s="298"/>
    </row>
    <row r="3" spans="2:9" ht="12.75">
      <c r="B3" s="1"/>
      <c r="C3" s="1"/>
      <c r="D3" s="1"/>
      <c r="E3" s="1"/>
      <c r="F3" s="1"/>
      <c r="G3" s="1"/>
      <c r="H3" s="1"/>
      <c r="I3" s="1"/>
    </row>
    <row r="4" spans="2:9" ht="12.75">
      <c r="B4" s="304" t="s">
        <v>122</v>
      </c>
      <c r="C4" s="304"/>
      <c r="D4" s="304"/>
      <c r="E4" s="304"/>
      <c r="F4" s="304"/>
      <c r="G4" s="304"/>
      <c r="H4" s="304"/>
      <c r="I4" s="304"/>
    </row>
    <row r="5" spans="2:9" ht="12.75">
      <c r="B5" s="1"/>
      <c r="C5" s="1"/>
      <c r="D5" s="1"/>
      <c r="E5" s="1"/>
      <c r="F5" s="1"/>
      <c r="G5" s="1"/>
      <c r="H5" s="1"/>
      <c r="I5" s="1"/>
    </row>
    <row r="6" spans="2:9" ht="25.5">
      <c r="B6" s="1" t="s">
        <v>123</v>
      </c>
      <c r="C6" s="1" t="s">
        <v>124</v>
      </c>
      <c r="D6" s="1" t="s">
        <v>66</v>
      </c>
      <c r="E6" s="1" t="s">
        <v>125</v>
      </c>
      <c r="F6" s="1" t="s">
        <v>126</v>
      </c>
      <c r="G6" s="140" t="s">
        <v>127</v>
      </c>
      <c r="H6" s="140" t="s">
        <v>128</v>
      </c>
      <c r="I6" s="1"/>
    </row>
    <row r="7" spans="2:9" ht="12.75">
      <c r="B7" s="1">
        <v>8</v>
      </c>
      <c r="C7" s="1"/>
      <c r="D7" s="1"/>
      <c r="E7" s="1" t="s">
        <v>129</v>
      </c>
      <c r="F7" s="1"/>
      <c r="G7" s="1"/>
      <c r="H7" s="1"/>
      <c r="I7" s="1"/>
    </row>
    <row r="8" spans="2:9" ht="12.75">
      <c r="B8" s="1"/>
      <c r="C8" s="1">
        <v>84</v>
      </c>
      <c r="D8" s="1"/>
      <c r="E8" s="1" t="s">
        <v>130</v>
      </c>
      <c r="F8" s="1"/>
      <c r="G8" s="1"/>
      <c r="H8" s="1"/>
      <c r="I8" s="1"/>
    </row>
    <row r="9" spans="2:9" ht="12.75">
      <c r="B9" s="1"/>
      <c r="C9" s="1"/>
      <c r="D9" s="1">
        <v>81</v>
      </c>
      <c r="E9" s="1" t="s">
        <v>131</v>
      </c>
      <c r="F9" s="1"/>
      <c r="G9" s="1"/>
      <c r="H9" s="1"/>
      <c r="I9" s="1"/>
    </row>
    <row r="10" spans="2:9" ht="12.75">
      <c r="B10" s="1" t="s">
        <v>132</v>
      </c>
      <c r="C10" s="1"/>
      <c r="D10" s="1"/>
      <c r="E10" s="1"/>
      <c r="F10" s="1"/>
      <c r="G10" s="1"/>
      <c r="H10" s="1"/>
      <c r="I10" s="1"/>
    </row>
    <row r="11" spans="2:9" ht="12.75">
      <c r="B11" s="1">
        <v>5</v>
      </c>
      <c r="C11" s="1"/>
      <c r="D11" s="1"/>
      <c r="E11" s="1" t="s">
        <v>133</v>
      </c>
      <c r="F11" s="1"/>
      <c r="G11" s="1"/>
      <c r="H11" s="1"/>
      <c r="I11" s="1"/>
    </row>
    <row r="12" spans="2:9" ht="12.75">
      <c r="B12" s="1"/>
      <c r="C12" s="1">
        <v>54</v>
      </c>
      <c r="D12" s="1"/>
      <c r="E12" s="1" t="s">
        <v>134</v>
      </c>
      <c r="F12" s="1"/>
      <c r="G12" s="1"/>
      <c r="H12" s="1"/>
      <c r="I12" s="1"/>
    </row>
    <row r="13" spans="2:9" ht="12.75">
      <c r="B13" s="1"/>
      <c r="C13" s="1"/>
      <c r="D13" s="1">
        <v>11</v>
      </c>
      <c r="E13" s="1" t="s">
        <v>135</v>
      </c>
      <c r="F13" s="1"/>
      <c r="G13" s="1"/>
      <c r="H13" s="1"/>
      <c r="I13" s="1"/>
    </row>
    <row r="14" spans="2:9" ht="12.75">
      <c r="B14" s="1"/>
      <c r="C14" s="1"/>
      <c r="D14" s="1">
        <v>31</v>
      </c>
      <c r="E14" s="1" t="s">
        <v>136</v>
      </c>
      <c r="F14" s="1"/>
      <c r="G14" s="1"/>
      <c r="H14" s="1"/>
      <c r="I14" s="1"/>
    </row>
    <row r="15" spans="2:9" ht="12.75">
      <c r="B15" s="1" t="s">
        <v>132</v>
      </c>
      <c r="C15" s="1"/>
      <c r="D15" s="1"/>
      <c r="E15" s="1"/>
      <c r="F15" s="1"/>
      <c r="G15" s="1"/>
      <c r="H15" s="1"/>
      <c r="I15" s="1"/>
    </row>
    <row r="16" spans="2:9" ht="12.75">
      <c r="B16" s="1"/>
      <c r="C16" s="1"/>
      <c r="D16" s="1"/>
      <c r="E16" s="1"/>
      <c r="F16" s="1"/>
      <c r="G16" s="1"/>
      <c r="H16" s="1"/>
      <c r="I16" s="1"/>
    </row>
    <row r="18" spans="3:6" ht="12.75">
      <c r="C18" s="298" t="s">
        <v>137</v>
      </c>
      <c r="D18" s="298"/>
      <c r="E18" s="298"/>
      <c r="F18" s="298"/>
    </row>
  </sheetData>
  <sheetProtection/>
  <mergeCells count="4">
    <mergeCell ref="B2:I2"/>
    <mergeCell ref="B4:I4"/>
    <mergeCell ref="C18:F18"/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31">
      <selection activeCell="K5" sqref="K5"/>
    </sheetView>
  </sheetViews>
  <sheetFormatPr defaultColWidth="9.140625" defaultRowHeight="12.75"/>
  <cols>
    <col min="1" max="1" width="8.7109375" style="0" customWidth="1"/>
    <col min="2" max="2" width="4.8515625" style="0" customWidth="1"/>
    <col min="3" max="3" width="12.28125" style="0" customWidth="1"/>
    <col min="4" max="4" width="23.28125" style="0" customWidth="1"/>
    <col min="5" max="7" width="18.7109375" style="0" customWidth="1"/>
    <col min="8" max="8" width="10.140625" style="0" customWidth="1"/>
    <col min="9" max="9" width="10.7109375" style="0" customWidth="1"/>
  </cols>
  <sheetData>
    <row r="1" ht="12.75">
      <c r="A1" s="14"/>
    </row>
    <row r="4" spans="1:10" ht="12.75">
      <c r="A4" s="7"/>
      <c r="B4" s="6"/>
      <c r="C4" s="295" t="s">
        <v>80</v>
      </c>
      <c r="D4" s="295"/>
      <c r="E4" s="295"/>
      <c r="F4" s="295"/>
      <c r="G4" s="295"/>
      <c r="H4" s="295"/>
      <c r="I4" s="295"/>
      <c r="J4" s="295"/>
    </row>
    <row r="5" spans="2:10" ht="12.75">
      <c r="B5" s="5"/>
      <c r="C5" s="296"/>
      <c r="D5" s="296"/>
      <c r="E5" s="296"/>
      <c r="F5" s="296"/>
      <c r="G5" s="296"/>
      <c r="H5" s="296"/>
      <c r="I5" s="296"/>
      <c r="J5" s="296"/>
    </row>
    <row r="8" spans="1:10" ht="12.75" customHeight="1">
      <c r="A8" s="5" t="s">
        <v>3</v>
      </c>
      <c r="B8" s="5"/>
      <c r="E8" s="294"/>
      <c r="F8" s="294"/>
      <c r="G8" s="294"/>
      <c r="H8" s="294"/>
      <c r="I8" s="294"/>
      <c r="J8" s="294"/>
    </row>
    <row r="9" ht="13.5" thickBot="1"/>
    <row r="10" spans="1:10" ht="39" thickBot="1">
      <c r="A10" s="99" t="s">
        <v>19</v>
      </c>
      <c r="B10" s="100" t="s">
        <v>66</v>
      </c>
      <c r="C10" s="145" t="s">
        <v>69</v>
      </c>
      <c r="D10" s="145" t="s">
        <v>4</v>
      </c>
      <c r="E10" s="103" t="s">
        <v>82</v>
      </c>
      <c r="F10" s="103" t="s">
        <v>96</v>
      </c>
      <c r="G10" s="103" t="s">
        <v>87</v>
      </c>
      <c r="H10" s="103" t="s">
        <v>64</v>
      </c>
      <c r="I10" s="105" t="s">
        <v>81</v>
      </c>
      <c r="J10" s="105"/>
    </row>
    <row r="11" spans="1:10" ht="21.75" customHeight="1">
      <c r="A11" s="62">
        <v>6</v>
      </c>
      <c r="B11" s="35"/>
      <c r="C11" s="144"/>
      <c r="D11" s="144" t="s">
        <v>23</v>
      </c>
      <c r="E11" s="112">
        <f>E12+E13+E14+E15+E16+E17+E18+E19+E20</f>
        <v>8024536</v>
      </c>
      <c r="F11" s="112"/>
      <c r="G11" s="112"/>
      <c r="H11" s="112">
        <f>H12+H13+H14+H15+H16+H17+H18+H19+H20</f>
        <v>7843909</v>
      </c>
      <c r="I11" s="112">
        <f>I12+I13+I14+I15+I16+I17+I18+I19+I20</f>
        <v>7822844</v>
      </c>
      <c r="J11" s="48"/>
    </row>
    <row r="12" spans="1:10" ht="38.25" customHeight="1">
      <c r="A12" s="91">
        <v>63</v>
      </c>
      <c r="B12" s="13">
        <v>51</v>
      </c>
      <c r="C12" s="147"/>
      <c r="D12" s="147" t="s">
        <v>35</v>
      </c>
      <c r="E12" s="151">
        <v>127517</v>
      </c>
      <c r="F12" s="151"/>
      <c r="G12" s="151"/>
      <c r="H12" s="151">
        <v>85482</v>
      </c>
      <c r="I12" s="151">
        <v>63325</v>
      </c>
      <c r="J12" s="48"/>
    </row>
    <row r="13" spans="1:10" ht="27.75" customHeight="1">
      <c r="A13" s="13">
        <v>63</v>
      </c>
      <c r="B13" s="13">
        <v>52</v>
      </c>
      <c r="C13" s="150"/>
      <c r="D13" s="146" t="s">
        <v>30</v>
      </c>
      <c r="E13" s="152">
        <v>6213019</v>
      </c>
      <c r="F13" s="152"/>
      <c r="G13" s="152"/>
      <c r="H13" s="61">
        <v>6074427</v>
      </c>
      <c r="I13" s="61">
        <v>6075519</v>
      </c>
      <c r="J13" s="48"/>
    </row>
    <row r="14" spans="1:10" ht="24" customHeight="1">
      <c r="A14" s="13">
        <v>63</v>
      </c>
      <c r="B14" s="13"/>
      <c r="C14" s="150"/>
      <c r="D14" s="146" t="s">
        <v>53</v>
      </c>
      <c r="E14" s="152"/>
      <c r="F14" s="152"/>
      <c r="G14" s="152"/>
      <c r="H14" s="59"/>
      <c r="I14" s="59"/>
      <c r="J14" s="48"/>
    </row>
    <row r="15" spans="1:10" ht="12.75">
      <c r="A15" s="13">
        <v>64</v>
      </c>
      <c r="B15" s="13"/>
      <c r="C15" s="148"/>
      <c r="D15" s="148" t="s">
        <v>21</v>
      </c>
      <c r="E15" s="59"/>
      <c r="F15" s="59"/>
      <c r="G15" s="59"/>
      <c r="H15" s="59"/>
      <c r="I15" s="59"/>
      <c r="J15" s="48"/>
    </row>
    <row r="16" spans="1:10" ht="12.75">
      <c r="A16" s="13">
        <v>65</v>
      </c>
      <c r="B16" s="13">
        <v>43</v>
      </c>
      <c r="C16" s="45"/>
      <c r="D16" s="45" t="s">
        <v>20</v>
      </c>
      <c r="E16" s="117">
        <v>550000</v>
      </c>
      <c r="F16" s="117"/>
      <c r="G16" s="117"/>
      <c r="H16" s="117">
        <v>550000</v>
      </c>
      <c r="I16" s="117">
        <v>550000</v>
      </c>
      <c r="J16" s="48"/>
    </row>
    <row r="17" spans="1:10" ht="37.5" customHeight="1">
      <c r="A17" s="13">
        <v>66</v>
      </c>
      <c r="B17" s="13">
        <v>31</v>
      </c>
      <c r="C17" s="91"/>
      <c r="D17" s="91" t="s">
        <v>28</v>
      </c>
      <c r="E17" s="59">
        <v>15000</v>
      </c>
      <c r="F17" s="59"/>
      <c r="G17" s="59"/>
      <c r="H17" s="59">
        <v>15000</v>
      </c>
      <c r="I17" s="59">
        <v>15000</v>
      </c>
      <c r="J17" s="48"/>
    </row>
    <row r="18" spans="1:10" ht="30" customHeight="1">
      <c r="A18" s="13">
        <v>66</v>
      </c>
      <c r="B18" s="13">
        <v>61</v>
      </c>
      <c r="C18" s="91"/>
      <c r="D18" s="91" t="s">
        <v>71</v>
      </c>
      <c r="E18" s="59"/>
      <c r="F18" s="59"/>
      <c r="G18" s="59"/>
      <c r="H18" s="59"/>
      <c r="I18" s="59"/>
      <c r="J18" s="48"/>
    </row>
    <row r="19" spans="1:10" ht="21" customHeight="1">
      <c r="A19" s="13">
        <v>67</v>
      </c>
      <c r="B19" s="13">
        <v>11</v>
      </c>
      <c r="C19" s="149"/>
      <c r="D19" s="149" t="s">
        <v>18</v>
      </c>
      <c r="E19" s="61">
        <v>1119000</v>
      </c>
      <c r="F19" s="61"/>
      <c r="G19" s="61"/>
      <c r="H19" s="61">
        <v>1119000</v>
      </c>
      <c r="I19" s="61">
        <v>1119000</v>
      </c>
      <c r="J19" s="48"/>
    </row>
    <row r="20" spans="1:10" ht="12.75">
      <c r="A20" s="13">
        <v>68</v>
      </c>
      <c r="B20" s="13"/>
      <c r="C20" s="13"/>
      <c r="D20" s="13" t="s">
        <v>22</v>
      </c>
      <c r="E20" s="59"/>
      <c r="F20" s="59"/>
      <c r="G20" s="59"/>
      <c r="H20" s="59"/>
      <c r="I20" s="61"/>
      <c r="J20" s="48"/>
    </row>
    <row r="21" spans="1:10" ht="38.25">
      <c r="A21" s="18">
        <v>7</v>
      </c>
      <c r="B21" s="18"/>
      <c r="C21" s="18"/>
      <c r="D21" s="46" t="s">
        <v>70</v>
      </c>
      <c r="E21" s="58">
        <f>E22+E23</f>
        <v>2000</v>
      </c>
      <c r="F21" s="58"/>
      <c r="G21" s="58"/>
      <c r="H21" s="58">
        <f>H22+H23</f>
        <v>2000</v>
      </c>
      <c r="I21" s="58">
        <f>I22+I23</f>
        <v>2000</v>
      </c>
      <c r="J21" s="48"/>
    </row>
    <row r="22" spans="1:10" ht="12.75">
      <c r="A22" s="13">
        <v>72</v>
      </c>
      <c r="B22" s="13">
        <v>71</v>
      </c>
      <c r="C22" s="13"/>
      <c r="D22" s="13" t="s">
        <v>7</v>
      </c>
      <c r="E22" s="59">
        <v>2000</v>
      </c>
      <c r="F22" s="59"/>
      <c r="G22" s="59"/>
      <c r="H22" s="61">
        <v>2000</v>
      </c>
      <c r="I22" s="61">
        <v>2000</v>
      </c>
      <c r="J22" s="48"/>
    </row>
    <row r="23" spans="1:10" ht="13.5" thickBot="1">
      <c r="A23" s="13">
        <v>72</v>
      </c>
      <c r="B23" s="13"/>
      <c r="C23" s="13"/>
      <c r="D23" s="1"/>
      <c r="E23" s="57"/>
      <c r="F23" s="57"/>
      <c r="G23" s="57"/>
      <c r="H23" s="60"/>
      <c r="I23" s="56"/>
      <c r="J23" s="48"/>
    </row>
    <row r="24" spans="1:10" ht="12.75">
      <c r="A24" s="153" t="s">
        <v>5</v>
      </c>
      <c r="B24" s="154"/>
      <c r="C24" s="155" t="s">
        <v>8</v>
      </c>
      <c r="D24" s="155"/>
      <c r="E24" s="156">
        <f>E11+E21</f>
        <v>8026536</v>
      </c>
      <c r="F24" s="156"/>
      <c r="G24" s="156"/>
      <c r="H24" s="156">
        <f>H11+H21</f>
        <v>7845909</v>
      </c>
      <c r="I24" s="156">
        <f>I11+I21</f>
        <v>7824844</v>
      </c>
      <c r="J24" s="157">
        <f>(I24/H24)*100</f>
        <v>99.73151613152791</v>
      </c>
    </row>
    <row r="25" spans="1:10" ht="12.75">
      <c r="A25" s="4">
        <v>92</v>
      </c>
      <c r="B25" s="1">
        <v>31</v>
      </c>
      <c r="C25" s="52" t="s">
        <v>55</v>
      </c>
      <c r="D25" s="1"/>
      <c r="E25" s="1"/>
      <c r="F25" s="1"/>
      <c r="G25" s="1"/>
      <c r="H25" s="158"/>
      <c r="I25" s="158"/>
      <c r="J25" s="56"/>
    </row>
    <row r="26" spans="1:10" ht="12.75">
      <c r="A26" s="4">
        <v>92</v>
      </c>
      <c r="B26" s="1">
        <v>51</v>
      </c>
      <c r="C26" s="52"/>
      <c r="D26" s="1"/>
      <c r="E26" s="1">
        <v>50000</v>
      </c>
      <c r="F26" s="1"/>
      <c r="G26" s="1"/>
      <c r="H26" s="158"/>
      <c r="I26" s="158"/>
      <c r="J26" s="56"/>
    </row>
    <row r="27" spans="1:10" ht="13.5" thickBot="1">
      <c r="A27" s="159">
        <v>92</v>
      </c>
      <c r="B27" s="86"/>
      <c r="C27" s="160"/>
      <c r="D27" s="86"/>
      <c r="E27" s="86">
        <v>20000</v>
      </c>
      <c r="F27" s="86"/>
      <c r="G27" s="86"/>
      <c r="H27" s="161"/>
      <c r="I27" s="161"/>
      <c r="J27" s="162"/>
    </row>
    <row r="28" spans="1:10" ht="13.5" thickBot="1">
      <c r="A28" s="88"/>
      <c r="B28" s="82"/>
      <c r="C28" s="163"/>
      <c r="D28" s="82"/>
      <c r="E28" s="164">
        <f>E24+E25+E26+E27</f>
        <v>8096536</v>
      </c>
      <c r="F28" s="164"/>
      <c r="G28" s="164"/>
      <c r="H28" s="164">
        <f>H24+H25+H26+H27</f>
        <v>7845909</v>
      </c>
      <c r="I28" s="164">
        <f>I24+I25+I26+I27</f>
        <v>7824844</v>
      </c>
      <c r="J28" s="165"/>
    </row>
    <row r="29" spans="1:10" ht="12.75">
      <c r="A29" s="2" t="s">
        <v>5</v>
      </c>
      <c r="B29" s="2"/>
      <c r="C29" s="23"/>
      <c r="D29" s="2"/>
      <c r="E29" s="2"/>
      <c r="F29" s="2"/>
      <c r="G29" s="2"/>
      <c r="H29" s="24"/>
      <c r="I29" s="24"/>
      <c r="J29" s="25"/>
    </row>
    <row r="30" spans="1:10" ht="12.75">
      <c r="A30" s="2"/>
      <c r="B30" s="2"/>
      <c r="C30" s="9"/>
      <c r="D30" s="16"/>
      <c r="E30" s="16"/>
      <c r="F30" s="16"/>
      <c r="G30" s="16"/>
      <c r="H30" s="16"/>
      <c r="I30" s="16"/>
      <c r="J30" s="21"/>
    </row>
    <row r="31" spans="1:10" ht="13.5" thickBot="1">
      <c r="A31" s="17" t="s">
        <v>16</v>
      </c>
      <c r="B31" s="20"/>
      <c r="C31" s="2" t="s">
        <v>5</v>
      </c>
      <c r="D31" s="2"/>
      <c r="E31" s="2"/>
      <c r="F31" s="2"/>
      <c r="G31" s="2"/>
      <c r="H31" s="2"/>
      <c r="I31" s="2"/>
      <c r="J31" s="2"/>
    </row>
    <row r="32" spans="1:10" ht="39" thickBot="1">
      <c r="A32" s="104" t="s">
        <v>19</v>
      </c>
      <c r="B32" s="102" t="s">
        <v>66</v>
      </c>
      <c r="C32" s="106" t="s">
        <v>69</v>
      </c>
      <c r="D32" s="106" t="s">
        <v>4</v>
      </c>
      <c r="E32" s="103" t="s">
        <v>82</v>
      </c>
      <c r="F32" s="103"/>
      <c r="G32" s="103"/>
      <c r="H32" s="103" t="s">
        <v>64</v>
      </c>
      <c r="I32" s="105" t="s">
        <v>81</v>
      </c>
      <c r="J32" s="107"/>
    </row>
    <row r="33" spans="1:10" ht="12.75">
      <c r="A33" s="39">
        <v>3</v>
      </c>
      <c r="B33" s="39"/>
      <c r="C33" s="89"/>
      <c r="D33" s="39" t="s">
        <v>24</v>
      </c>
      <c r="E33" s="27">
        <f>E34+E46+E63+E66</f>
        <v>8069536</v>
      </c>
      <c r="F33" s="27"/>
      <c r="G33" s="27"/>
      <c r="H33" s="27">
        <f>H34+H46+H63+H66</f>
        <v>7818909</v>
      </c>
      <c r="I33" s="27">
        <f>I34+I46+I63+I66</f>
        <v>7797844</v>
      </c>
      <c r="J33" s="27"/>
    </row>
    <row r="34" spans="1:10" ht="21" customHeight="1">
      <c r="A34" s="39">
        <v>31</v>
      </c>
      <c r="B34" s="39"/>
      <c r="C34" s="89" t="s">
        <v>79</v>
      </c>
      <c r="D34" s="18" t="s">
        <v>25</v>
      </c>
      <c r="E34" s="27">
        <f>E35+E36+H37+E38+E39+E40+E41+E42+E43+E44+E45</f>
        <v>6588698</v>
      </c>
      <c r="F34" s="27"/>
      <c r="G34" s="27"/>
      <c r="H34" s="27">
        <f>H35+H36+I37+H38+H39+H40+H41+H42+H43+H44+H45</f>
        <v>6435940</v>
      </c>
      <c r="I34" s="27">
        <f>I35+I36+I37+I38+I39+I40+I41+I42+I43+I44+I45</f>
        <v>6411140</v>
      </c>
      <c r="J34" s="27"/>
    </row>
    <row r="35" spans="1:10" ht="38.25">
      <c r="A35" s="18">
        <v>31</v>
      </c>
      <c r="B35" s="18">
        <v>11</v>
      </c>
      <c r="C35" s="91" t="s">
        <v>72</v>
      </c>
      <c r="D35" s="13" t="s">
        <v>25</v>
      </c>
      <c r="E35" s="61">
        <v>404240</v>
      </c>
      <c r="F35" s="61"/>
      <c r="G35" s="61"/>
      <c r="H35" s="61">
        <v>404240</v>
      </c>
      <c r="I35" s="61">
        <v>404240</v>
      </c>
      <c r="J35" s="27"/>
    </row>
    <row r="36" spans="1:10" ht="38.25">
      <c r="A36" s="18">
        <v>31</v>
      </c>
      <c r="B36" s="18">
        <v>43</v>
      </c>
      <c r="C36" s="91" t="s">
        <v>72</v>
      </c>
      <c r="D36" s="13" t="s">
        <v>25</v>
      </c>
      <c r="E36" s="61">
        <v>150000</v>
      </c>
      <c r="F36" s="61"/>
      <c r="G36" s="61"/>
      <c r="H36" s="61">
        <v>150000</v>
      </c>
      <c r="I36" s="61">
        <v>150000</v>
      </c>
      <c r="J36" s="27"/>
    </row>
    <row r="37" spans="1:10" ht="38.25">
      <c r="A37" s="18">
        <v>31</v>
      </c>
      <c r="B37" s="18">
        <v>11</v>
      </c>
      <c r="C37" s="91" t="s">
        <v>76</v>
      </c>
      <c r="D37" s="13" t="s">
        <v>25</v>
      </c>
      <c r="E37" s="61">
        <v>21900</v>
      </c>
      <c r="F37" s="61"/>
      <c r="G37" s="61"/>
      <c r="H37" s="61">
        <v>21900</v>
      </c>
      <c r="I37" s="61">
        <v>21900</v>
      </c>
      <c r="J37" s="27"/>
    </row>
    <row r="38" spans="1:10" ht="38.25">
      <c r="A38" s="13">
        <v>31</v>
      </c>
      <c r="B38" s="13">
        <v>11</v>
      </c>
      <c r="C38" s="91" t="s">
        <v>73</v>
      </c>
      <c r="D38" s="13" t="s">
        <v>25</v>
      </c>
      <c r="E38" s="41">
        <v>8409</v>
      </c>
      <c r="F38" s="41"/>
      <c r="G38" s="41"/>
      <c r="H38" s="41">
        <v>0</v>
      </c>
      <c r="I38" s="41">
        <v>0</v>
      </c>
      <c r="J38" s="27"/>
    </row>
    <row r="39" spans="1:10" ht="38.25">
      <c r="A39" s="13">
        <v>31</v>
      </c>
      <c r="B39" s="13">
        <v>51</v>
      </c>
      <c r="C39" s="91" t="s">
        <v>73</v>
      </c>
      <c r="D39" s="13" t="s">
        <v>25</v>
      </c>
      <c r="E39" s="41">
        <v>40503</v>
      </c>
      <c r="F39" s="41"/>
      <c r="G39" s="41"/>
      <c r="H39" s="41">
        <v>0</v>
      </c>
      <c r="I39" s="41">
        <v>0</v>
      </c>
      <c r="J39" s="27"/>
    </row>
    <row r="40" spans="1:10" ht="38.25">
      <c r="A40" s="13">
        <v>31</v>
      </c>
      <c r="B40" s="13">
        <v>52</v>
      </c>
      <c r="C40" s="91" t="s">
        <v>73</v>
      </c>
      <c r="D40" s="13" t="s">
        <v>25</v>
      </c>
      <c r="E40" s="41">
        <v>7146</v>
      </c>
      <c r="F40" s="41"/>
      <c r="G40" s="41"/>
      <c r="H40" s="41">
        <v>0</v>
      </c>
      <c r="I40" s="41">
        <v>0</v>
      </c>
      <c r="J40" s="27"/>
    </row>
    <row r="41" spans="1:10" ht="38.25">
      <c r="A41" s="13">
        <v>31</v>
      </c>
      <c r="B41" s="18">
        <v>11</v>
      </c>
      <c r="C41" s="91" t="s">
        <v>83</v>
      </c>
      <c r="D41" s="13" t="s">
        <v>25</v>
      </c>
      <c r="E41" s="61">
        <v>4485</v>
      </c>
      <c r="F41" s="61"/>
      <c r="G41" s="61"/>
      <c r="H41" s="61">
        <v>4485</v>
      </c>
      <c r="I41" s="61">
        <v>0</v>
      </c>
      <c r="J41" s="27"/>
    </row>
    <row r="42" spans="1:10" ht="38.25">
      <c r="A42" s="13">
        <v>31</v>
      </c>
      <c r="B42" s="18">
        <v>51</v>
      </c>
      <c r="C42" s="91" t="s">
        <v>83</v>
      </c>
      <c r="D42" s="13" t="s">
        <v>25</v>
      </c>
      <c r="E42" s="61">
        <v>21519</v>
      </c>
      <c r="F42" s="61"/>
      <c r="G42" s="61"/>
      <c r="H42" s="61">
        <v>21519</v>
      </c>
      <c r="I42" s="61">
        <v>0</v>
      </c>
      <c r="J42" s="27"/>
    </row>
    <row r="43" spans="1:10" ht="38.25">
      <c r="A43" s="13">
        <v>31</v>
      </c>
      <c r="B43" s="18">
        <v>52</v>
      </c>
      <c r="C43" s="91" t="s">
        <v>83</v>
      </c>
      <c r="D43" s="13" t="s">
        <v>25</v>
      </c>
      <c r="E43" s="61">
        <v>3796</v>
      </c>
      <c r="F43" s="61"/>
      <c r="G43" s="61"/>
      <c r="H43" s="61">
        <v>3796</v>
      </c>
      <c r="I43" s="61">
        <v>0</v>
      </c>
      <c r="J43" s="27"/>
    </row>
    <row r="44" spans="1:10" ht="51">
      <c r="A44" s="13">
        <v>31</v>
      </c>
      <c r="B44" s="18">
        <v>52</v>
      </c>
      <c r="C44" s="91" t="s">
        <v>74</v>
      </c>
      <c r="D44" s="13" t="s">
        <v>25</v>
      </c>
      <c r="E44" s="61">
        <v>5926700</v>
      </c>
      <c r="F44" s="61"/>
      <c r="G44" s="61"/>
      <c r="H44" s="61">
        <v>5830000</v>
      </c>
      <c r="I44" s="61">
        <v>5835000</v>
      </c>
      <c r="J44" s="27"/>
    </row>
    <row r="45" spans="1:10" ht="26.25" customHeight="1">
      <c r="A45" s="13"/>
      <c r="B45" s="18"/>
      <c r="C45" s="91"/>
      <c r="D45" s="13"/>
      <c r="E45" s="61"/>
      <c r="F45" s="61"/>
      <c r="G45" s="61"/>
      <c r="H45" s="61"/>
      <c r="I45" s="61"/>
      <c r="J45" s="27"/>
    </row>
    <row r="46" spans="1:10" ht="22.5" customHeight="1">
      <c r="A46" s="18">
        <v>32</v>
      </c>
      <c r="B46" s="18"/>
      <c r="C46" s="46" t="s">
        <v>79</v>
      </c>
      <c r="D46" s="18"/>
      <c r="E46" s="55">
        <f>E47+E48+E49+E50+E51+E52+E53+E54+E55+E56+E57+E58++E59+E60+E61+E62</f>
        <v>1388690</v>
      </c>
      <c r="F46" s="55"/>
      <c r="G46" s="55"/>
      <c r="H46" s="55">
        <f>H47+H48+H49+H50+H51+H52+H53+H54+H55+H56+H57+H58++H59+H60+H61+H62</f>
        <v>1317094</v>
      </c>
      <c r="I46" s="55">
        <f>I47+I48+I49+I50+I51+I52+I53+I54+I55+I56+I57+I58++I59+I60+I61+I62</f>
        <v>1316194</v>
      </c>
      <c r="J46" s="27"/>
    </row>
    <row r="47" spans="1:10" ht="51">
      <c r="A47" s="18">
        <v>32</v>
      </c>
      <c r="B47" s="18">
        <v>52</v>
      </c>
      <c r="C47" s="91" t="s">
        <v>74</v>
      </c>
      <c r="D47" s="13" t="s">
        <v>26</v>
      </c>
      <c r="E47" s="61">
        <v>190000</v>
      </c>
      <c r="F47" s="61"/>
      <c r="G47" s="61"/>
      <c r="H47" s="61">
        <v>190000</v>
      </c>
      <c r="I47" s="61">
        <v>190000</v>
      </c>
      <c r="J47" s="27"/>
    </row>
    <row r="48" spans="1:10" ht="51">
      <c r="A48" s="18">
        <v>32</v>
      </c>
      <c r="B48" s="1">
        <v>11</v>
      </c>
      <c r="C48" s="91" t="s">
        <v>75</v>
      </c>
      <c r="D48" s="13" t="s">
        <v>26</v>
      </c>
      <c r="E48" s="55">
        <v>556500</v>
      </c>
      <c r="F48" s="55"/>
      <c r="G48" s="55"/>
      <c r="H48" s="55">
        <v>556500</v>
      </c>
      <c r="I48" s="55">
        <v>556500</v>
      </c>
      <c r="J48" s="27"/>
    </row>
    <row r="49" spans="1:10" ht="38.25">
      <c r="A49" s="18">
        <v>32</v>
      </c>
      <c r="B49" s="1">
        <v>11</v>
      </c>
      <c r="C49" s="91" t="s">
        <v>72</v>
      </c>
      <c r="D49" s="13" t="s">
        <v>26</v>
      </c>
      <c r="E49" s="56">
        <v>52100</v>
      </c>
      <c r="F49" s="56"/>
      <c r="G49" s="56"/>
      <c r="H49" s="56">
        <v>52100</v>
      </c>
      <c r="I49" s="56">
        <v>52100</v>
      </c>
      <c r="J49" s="27"/>
    </row>
    <row r="50" spans="1:10" ht="38.25">
      <c r="A50" s="18">
        <v>32</v>
      </c>
      <c r="B50" s="1">
        <v>43</v>
      </c>
      <c r="C50" s="91" t="s">
        <v>72</v>
      </c>
      <c r="D50" s="13" t="s">
        <v>26</v>
      </c>
      <c r="E50" s="56">
        <v>110000</v>
      </c>
      <c r="F50" s="56"/>
      <c r="G50" s="56"/>
      <c r="H50" s="56">
        <v>110000</v>
      </c>
      <c r="I50" s="56">
        <v>110000</v>
      </c>
      <c r="J50" s="27"/>
    </row>
    <row r="51" spans="1:10" ht="38.25">
      <c r="A51" s="18">
        <v>32</v>
      </c>
      <c r="B51" s="1">
        <v>43</v>
      </c>
      <c r="C51" s="91" t="s">
        <v>76</v>
      </c>
      <c r="D51" s="13" t="s">
        <v>26</v>
      </c>
      <c r="E51" s="56">
        <v>310000</v>
      </c>
      <c r="F51" s="56"/>
      <c r="G51" s="56"/>
      <c r="H51" s="56">
        <v>290000</v>
      </c>
      <c r="I51" s="56">
        <v>290000</v>
      </c>
      <c r="J51" s="27"/>
    </row>
    <row r="52" spans="1:10" ht="38.25">
      <c r="A52" s="18">
        <v>32</v>
      </c>
      <c r="B52" s="1">
        <v>51</v>
      </c>
      <c r="C52" s="91" t="s">
        <v>76</v>
      </c>
      <c r="D52" s="13" t="s">
        <v>26</v>
      </c>
      <c r="E52" s="56">
        <v>73800</v>
      </c>
      <c r="F52" s="56"/>
      <c r="G52" s="56"/>
      <c r="H52" s="56">
        <v>23800</v>
      </c>
      <c r="I52" s="56">
        <v>23800</v>
      </c>
      <c r="J52" s="27"/>
    </row>
    <row r="53" spans="1:10" ht="38.25">
      <c r="A53" s="18">
        <v>32</v>
      </c>
      <c r="B53" s="1">
        <v>52</v>
      </c>
      <c r="C53" s="91" t="s">
        <v>76</v>
      </c>
      <c r="D53" s="13" t="s">
        <v>26</v>
      </c>
      <c r="E53" s="55">
        <v>33020</v>
      </c>
      <c r="F53" s="55"/>
      <c r="G53" s="55"/>
      <c r="H53" s="55">
        <v>33544</v>
      </c>
      <c r="I53" s="55">
        <v>33544</v>
      </c>
      <c r="J53" s="27"/>
    </row>
    <row r="54" spans="1:10" ht="36.75" customHeight="1">
      <c r="A54" s="18">
        <v>32</v>
      </c>
      <c r="B54" s="1">
        <v>11</v>
      </c>
      <c r="C54" s="91" t="s">
        <v>76</v>
      </c>
      <c r="D54" s="13" t="s">
        <v>26</v>
      </c>
      <c r="E54" s="55">
        <v>13750</v>
      </c>
      <c r="F54" s="55"/>
      <c r="G54" s="55"/>
      <c r="H54" s="55">
        <v>13750</v>
      </c>
      <c r="I54" s="55">
        <v>13750</v>
      </c>
      <c r="J54" s="27"/>
    </row>
    <row r="55" spans="1:10" ht="51">
      <c r="A55" s="18">
        <v>32</v>
      </c>
      <c r="B55" s="1">
        <v>51</v>
      </c>
      <c r="C55" s="91" t="s">
        <v>78</v>
      </c>
      <c r="D55" s="13" t="s">
        <v>26</v>
      </c>
      <c r="E55" s="56">
        <v>39525</v>
      </c>
      <c r="F55" s="56"/>
      <c r="G55" s="56"/>
      <c r="H55" s="56">
        <v>39525</v>
      </c>
      <c r="I55" s="56">
        <v>39525</v>
      </c>
      <c r="J55" s="27"/>
    </row>
    <row r="56" spans="1:10" ht="51">
      <c r="A56" s="18">
        <v>32</v>
      </c>
      <c r="B56" s="1">
        <v>52</v>
      </c>
      <c r="C56" s="91" t="s">
        <v>78</v>
      </c>
      <c r="D56" s="13" t="s">
        <v>26</v>
      </c>
      <c r="E56" s="56">
        <v>6975</v>
      </c>
      <c r="F56" s="56"/>
      <c r="G56" s="56"/>
      <c r="H56" s="56">
        <v>6975</v>
      </c>
      <c r="I56" s="56">
        <v>6975</v>
      </c>
      <c r="J56" s="27"/>
    </row>
    <row r="57" spans="1:10" ht="38.25">
      <c r="A57" s="18">
        <v>32</v>
      </c>
      <c r="B57" s="1">
        <v>11</v>
      </c>
      <c r="C57" s="91" t="s">
        <v>73</v>
      </c>
      <c r="D57" s="13" t="s">
        <v>26</v>
      </c>
      <c r="E57" s="56">
        <v>318</v>
      </c>
      <c r="F57" s="56"/>
      <c r="G57" s="56"/>
      <c r="H57" s="56">
        <v>0</v>
      </c>
      <c r="I57" s="56">
        <v>0</v>
      </c>
      <c r="J57" s="27"/>
    </row>
    <row r="58" spans="1:10" ht="38.25">
      <c r="A58" s="18">
        <v>32</v>
      </c>
      <c r="B58" s="1">
        <v>51</v>
      </c>
      <c r="C58" s="91" t="s">
        <v>73</v>
      </c>
      <c r="D58" s="13" t="s">
        <v>26</v>
      </c>
      <c r="E58" s="56">
        <v>1532</v>
      </c>
      <c r="F58" s="56"/>
      <c r="G58" s="56"/>
      <c r="H58" s="56">
        <v>0</v>
      </c>
      <c r="I58" s="56">
        <v>0</v>
      </c>
      <c r="J58" s="27"/>
    </row>
    <row r="59" spans="1:10" ht="38.25">
      <c r="A59" s="18">
        <v>32</v>
      </c>
      <c r="B59" s="1">
        <v>52</v>
      </c>
      <c r="C59" s="91" t="s">
        <v>73</v>
      </c>
      <c r="D59" s="13" t="s">
        <v>26</v>
      </c>
      <c r="E59" s="56">
        <v>270</v>
      </c>
      <c r="F59" s="56"/>
      <c r="G59" s="56"/>
      <c r="H59" s="56">
        <v>0</v>
      </c>
      <c r="I59" s="56">
        <v>0</v>
      </c>
      <c r="J59" s="27"/>
    </row>
    <row r="60" spans="1:10" ht="38.25">
      <c r="A60" s="18">
        <v>32</v>
      </c>
      <c r="B60" s="1">
        <v>11</v>
      </c>
      <c r="C60" s="91" t="s">
        <v>83</v>
      </c>
      <c r="D60" s="13" t="s">
        <v>26</v>
      </c>
      <c r="E60" s="56">
        <v>150</v>
      </c>
      <c r="F60" s="56"/>
      <c r="G60" s="56"/>
      <c r="H60" s="56">
        <v>150</v>
      </c>
      <c r="I60" s="56">
        <v>0</v>
      </c>
      <c r="J60" s="27"/>
    </row>
    <row r="61" spans="1:10" ht="38.25">
      <c r="A61" s="18">
        <v>32</v>
      </c>
      <c r="B61" s="1">
        <v>51</v>
      </c>
      <c r="C61" s="91" t="s">
        <v>83</v>
      </c>
      <c r="D61" s="13"/>
      <c r="E61" s="56">
        <v>638</v>
      </c>
      <c r="F61" s="56"/>
      <c r="G61" s="56"/>
      <c r="H61" s="56">
        <v>638</v>
      </c>
      <c r="I61" s="56">
        <v>0</v>
      </c>
      <c r="J61" s="27"/>
    </row>
    <row r="62" spans="1:10" ht="38.25">
      <c r="A62" s="18">
        <v>32</v>
      </c>
      <c r="B62" s="1">
        <v>52</v>
      </c>
      <c r="C62" s="91" t="s">
        <v>83</v>
      </c>
      <c r="D62" s="13" t="s">
        <v>26</v>
      </c>
      <c r="E62" s="56">
        <v>112</v>
      </c>
      <c r="F62" s="56"/>
      <c r="G62" s="56"/>
      <c r="H62" s="56">
        <v>112</v>
      </c>
      <c r="I62" s="56">
        <v>0</v>
      </c>
      <c r="J62" s="27"/>
    </row>
    <row r="63" spans="1:10" ht="39" customHeight="1">
      <c r="A63" s="18">
        <v>34</v>
      </c>
      <c r="B63" s="13"/>
      <c r="C63" s="91"/>
      <c r="D63" s="46" t="s">
        <v>67</v>
      </c>
      <c r="E63" s="55">
        <f>E64+E65</f>
        <v>38500</v>
      </c>
      <c r="F63" s="55"/>
      <c r="G63" s="55"/>
      <c r="H63" s="55">
        <f>H64+H65</f>
        <v>3500</v>
      </c>
      <c r="I63" s="55">
        <f>I64+I65</f>
        <v>3500</v>
      </c>
      <c r="J63" s="50"/>
    </row>
    <row r="64" spans="1:10" ht="50.25" customHeight="1">
      <c r="A64" s="18">
        <v>34</v>
      </c>
      <c r="B64" s="18">
        <v>11</v>
      </c>
      <c r="C64" s="91" t="s">
        <v>75</v>
      </c>
      <c r="D64" s="91" t="s">
        <v>67</v>
      </c>
      <c r="E64" s="61">
        <v>3500</v>
      </c>
      <c r="F64" s="61"/>
      <c r="G64" s="61"/>
      <c r="H64" s="61">
        <v>3500</v>
      </c>
      <c r="I64" s="61">
        <v>3500</v>
      </c>
      <c r="J64" s="27"/>
    </row>
    <row r="65" spans="1:10" ht="50.25" customHeight="1">
      <c r="A65" s="18">
        <v>34</v>
      </c>
      <c r="B65" s="18">
        <v>52</v>
      </c>
      <c r="C65" s="91" t="s">
        <v>74</v>
      </c>
      <c r="D65" s="91" t="s">
        <v>84</v>
      </c>
      <c r="E65" s="61">
        <v>35000</v>
      </c>
      <c r="F65" s="61"/>
      <c r="G65" s="61"/>
      <c r="H65" s="61">
        <v>0</v>
      </c>
      <c r="I65" s="61">
        <v>0</v>
      </c>
      <c r="J65" s="27"/>
    </row>
    <row r="66" spans="1:10" s="14" customFormat="1" ht="50.25" customHeight="1">
      <c r="A66" s="18">
        <v>37</v>
      </c>
      <c r="B66" s="18"/>
      <c r="C66" s="46" t="s">
        <v>79</v>
      </c>
      <c r="D66" s="46" t="s">
        <v>77</v>
      </c>
      <c r="E66" s="55">
        <f>E67+E68</f>
        <v>53648</v>
      </c>
      <c r="F66" s="55"/>
      <c r="G66" s="55"/>
      <c r="H66" s="55">
        <f>H67+H68</f>
        <v>62375</v>
      </c>
      <c r="I66" s="55">
        <f>I67+I68</f>
        <v>67010</v>
      </c>
      <c r="J66" s="50"/>
    </row>
    <row r="67" spans="1:10" ht="29.25" customHeight="1">
      <c r="A67" s="18">
        <v>37</v>
      </c>
      <c r="B67" s="18">
        <v>52</v>
      </c>
      <c r="C67" s="91" t="s">
        <v>76</v>
      </c>
      <c r="D67" s="91" t="s">
        <v>77</v>
      </c>
      <c r="E67" s="61">
        <v>10000</v>
      </c>
      <c r="F67" s="61"/>
      <c r="G67" s="61"/>
      <c r="H67" s="61">
        <v>10000</v>
      </c>
      <c r="I67" s="61">
        <v>10000</v>
      </c>
      <c r="J67" s="27"/>
    </row>
    <row r="68" spans="1:10" ht="29.25" customHeight="1">
      <c r="A68" s="18">
        <v>37</v>
      </c>
      <c r="B68" s="18">
        <v>11</v>
      </c>
      <c r="C68" s="91" t="s">
        <v>76</v>
      </c>
      <c r="D68" s="91" t="s">
        <v>77</v>
      </c>
      <c r="E68" s="61">
        <v>43648</v>
      </c>
      <c r="F68" s="61"/>
      <c r="G68" s="61"/>
      <c r="H68" s="61">
        <v>52375</v>
      </c>
      <c r="I68" s="61">
        <v>57010</v>
      </c>
      <c r="J68" s="27"/>
    </row>
    <row r="69" spans="1:10" ht="29.25" customHeight="1">
      <c r="A69" s="18">
        <v>4</v>
      </c>
      <c r="B69" s="18"/>
      <c r="C69" s="91" t="s">
        <v>79</v>
      </c>
      <c r="D69" s="46"/>
      <c r="E69" s="55">
        <f>E70+E71+E72+E73</f>
        <v>27000</v>
      </c>
      <c r="F69" s="55"/>
      <c r="G69" s="55"/>
      <c r="H69" s="55">
        <f>H70+H71+H72+H73</f>
        <v>27000</v>
      </c>
      <c r="I69" s="55">
        <f>I70+I71+I72+I73</f>
        <v>27000</v>
      </c>
      <c r="J69" s="27"/>
    </row>
    <row r="70" spans="1:10" ht="41.25" customHeight="1">
      <c r="A70" s="1">
        <v>42</v>
      </c>
      <c r="B70" s="1">
        <v>11</v>
      </c>
      <c r="C70" s="91" t="s">
        <v>72</v>
      </c>
      <c r="D70" s="91" t="s">
        <v>68</v>
      </c>
      <c r="E70" s="56">
        <v>10000</v>
      </c>
      <c r="F70" s="56"/>
      <c r="G70" s="56"/>
      <c r="H70" s="56">
        <v>10000</v>
      </c>
      <c r="I70" s="56">
        <v>10000</v>
      </c>
      <c r="J70" s="27"/>
    </row>
    <row r="71" spans="1:10" ht="38.25">
      <c r="A71" s="1">
        <v>42</v>
      </c>
      <c r="B71" s="1">
        <v>31</v>
      </c>
      <c r="C71" s="91" t="s">
        <v>76</v>
      </c>
      <c r="D71" s="91" t="s">
        <v>68</v>
      </c>
      <c r="E71" s="56">
        <v>15000</v>
      </c>
      <c r="F71" s="56"/>
      <c r="G71" s="56"/>
      <c r="H71" s="56">
        <v>15000</v>
      </c>
      <c r="I71" s="56">
        <v>15000</v>
      </c>
      <c r="J71" s="27"/>
    </row>
    <row r="72" spans="1:10" ht="38.25">
      <c r="A72" s="1">
        <v>42</v>
      </c>
      <c r="B72" s="1">
        <v>43</v>
      </c>
      <c r="C72" s="91"/>
      <c r="D72" s="91" t="s">
        <v>68</v>
      </c>
      <c r="E72" s="56">
        <f>E206+E253+E311</f>
        <v>0</v>
      </c>
      <c r="F72" s="56"/>
      <c r="G72" s="56"/>
      <c r="H72" s="56">
        <f>H206+H253+H311</f>
        <v>0</v>
      </c>
      <c r="I72" s="56">
        <f>I206+I253+I311</f>
        <v>0</v>
      </c>
      <c r="J72" s="27"/>
    </row>
    <row r="73" spans="1:10" ht="38.25">
      <c r="A73" s="1">
        <v>42</v>
      </c>
      <c r="B73" s="1">
        <v>71</v>
      </c>
      <c r="C73" s="91"/>
      <c r="D73" s="91" t="s">
        <v>68</v>
      </c>
      <c r="E73" s="56">
        <v>2000</v>
      </c>
      <c r="F73" s="56"/>
      <c r="G73" s="56"/>
      <c r="H73" s="56">
        <v>2000</v>
      </c>
      <c r="I73" s="56">
        <v>2000</v>
      </c>
      <c r="J73" s="27"/>
    </row>
    <row r="74" spans="1:10" ht="12.75">
      <c r="A74" s="1"/>
      <c r="B74" s="1"/>
      <c r="C74" s="91"/>
      <c r="D74" s="91"/>
      <c r="E74" s="56"/>
      <c r="F74" s="56"/>
      <c r="G74" s="56"/>
      <c r="H74" s="56"/>
      <c r="I74" s="56"/>
      <c r="J74" s="27"/>
    </row>
    <row r="75" spans="1:10" ht="12.75">
      <c r="A75" s="1"/>
      <c r="B75" s="1"/>
      <c r="C75" s="91"/>
      <c r="D75" s="91" t="s">
        <v>36</v>
      </c>
      <c r="E75" s="55">
        <f>E33+E69</f>
        <v>8096536</v>
      </c>
      <c r="F75" s="55"/>
      <c r="G75" s="55"/>
      <c r="H75" s="55">
        <f>H33+H69</f>
        <v>7845909</v>
      </c>
      <c r="I75" s="55">
        <f>I33+I69</f>
        <v>7824844</v>
      </c>
      <c r="J75" s="55"/>
    </row>
    <row r="76" spans="1:10" ht="12.75">
      <c r="A76" s="2"/>
      <c r="B76" s="2"/>
      <c r="C76" s="181"/>
      <c r="D76" s="181"/>
      <c r="E76" s="26"/>
      <c r="F76" s="26"/>
      <c r="G76" s="26"/>
      <c r="H76" s="26"/>
      <c r="I76" s="26"/>
      <c r="J76" s="97"/>
    </row>
    <row r="77" spans="1:10" ht="12.75">
      <c r="A77" s="2"/>
      <c r="B77" s="2"/>
      <c r="C77" s="181"/>
      <c r="D77" s="181"/>
      <c r="E77" s="26"/>
      <c r="F77" s="26"/>
      <c r="G77" s="26"/>
      <c r="H77" s="26"/>
      <c r="I77" s="26"/>
      <c r="J77" s="97"/>
    </row>
    <row r="78" spans="1:10" ht="12.75">
      <c r="A78" s="2"/>
      <c r="B78" s="2"/>
      <c r="C78" s="2"/>
      <c r="D78" s="2"/>
      <c r="E78" s="26"/>
      <c r="F78" s="26"/>
      <c r="G78" s="26"/>
      <c r="H78" s="26"/>
      <c r="I78" s="26"/>
      <c r="J78" s="97"/>
    </row>
    <row r="79" spans="1:10" ht="12.75">
      <c r="A79" s="2"/>
      <c r="B79" s="2"/>
      <c r="C79" s="2"/>
      <c r="D79" s="2"/>
      <c r="E79" s="26"/>
      <c r="F79" s="26"/>
      <c r="G79" s="26"/>
      <c r="H79" s="26"/>
      <c r="I79" s="26"/>
      <c r="J79" s="97"/>
    </row>
    <row r="80" spans="1:10" ht="12.75">
      <c r="A80" s="2"/>
      <c r="B80" s="2"/>
      <c r="C80" s="2"/>
      <c r="D80" s="2"/>
      <c r="E80" s="26"/>
      <c r="F80" s="26"/>
      <c r="G80" s="26"/>
      <c r="H80" s="26"/>
      <c r="I80" s="26"/>
      <c r="J80" s="97"/>
    </row>
    <row r="81" spans="1:10" ht="12.75">
      <c r="A81" s="2"/>
      <c r="B81" s="2"/>
      <c r="C81" s="143"/>
      <c r="D81" s="2"/>
      <c r="E81" s="26"/>
      <c r="F81" s="26"/>
      <c r="G81" s="26"/>
      <c r="H81" s="26"/>
      <c r="I81" s="26"/>
      <c r="J81" s="97"/>
    </row>
    <row r="82" spans="1:10" ht="12.75">
      <c r="A82" s="143"/>
      <c r="B82" s="143"/>
      <c r="C82" s="143"/>
      <c r="D82" s="95"/>
      <c r="E82" s="26"/>
      <c r="F82" s="26"/>
      <c r="G82" s="26"/>
      <c r="H82" s="26"/>
      <c r="I82" s="26"/>
      <c r="J82" s="97"/>
    </row>
    <row r="83" spans="5:10" s="2" customFormat="1" ht="12.75">
      <c r="E83" s="26"/>
      <c r="F83" s="26"/>
      <c r="G83" s="26"/>
      <c r="H83" s="26"/>
      <c r="I83" s="26"/>
      <c r="J83" s="97"/>
    </row>
    <row r="84" spans="5:10" s="2" customFormat="1" ht="12.75">
      <c r="E84" s="26"/>
      <c r="F84" s="26"/>
      <c r="G84" s="26"/>
      <c r="H84" s="26"/>
      <c r="I84" s="26"/>
      <c r="J84" s="97"/>
    </row>
    <row r="85" spans="1:10" s="2" customFormat="1" ht="12.75">
      <c r="A85" s="143"/>
      <c r="B85" s="143"/>
      <c r="C85" s="143"/>
      <c r="D85" s="143"/>
      <c r="E85" s="26"/>
      <c r="F85" s="26"/>
      <c r="G85" s="26"/>
      <c r="H85" s="26"/>
      <c r="I85" s="26"/>
      <c r="J85" s="97"/>
    </row>
    <row r="86" spans="1:10" s="2" customFormat="1" ht="12.75">
      <c r="A86" s="143"/>
      <c r="B86" s="143"/>
      <c r="C86" s="96"/>
      <c r="D86" s="143"/>
      <c r="E86" s="97"/>
      <c r="F86" s="97"/>
      <c r="G86" s="97"/>
      <c r="H86" s="97"/>
      <c r="I86" s="97"/>
      <c r="J86" s="97"/>
    </row>
    <row r="87" spans="1:10" s="2" customFormat="1" ht="12.75">
      <c r="A87" s="65"/>
      <c r="C87" s="65"/>
      <c r="D87" s="95"/>
      <c r="E87" s="166"/>
      <c r="F87" s="166"/>
      <c r="G87" s="166"/>
      <c r="H87" s="166"/>
      <c r="I87" s="166"/>
      <c r="J87" s="166"/>
    </row>
    <row r="88" spans="1:10" s="2" customFormat="1" ht="12.75">
      <c r="A88" s="96"/>
      <c r="B88" s="95"/>
      <c r="C88" s="96"/>
      <c r="D88" s="95"/>
      <c r="E88" s="167"/>
      <c r="F88" s="167"/>
      <c r="G88" s="167"/>
      <c r="H88" s="167"/>
      <c r="I88" s="167"/>
      <c r="J88" s="97"/>
    </row>
    <row r="89" spans="1:10" s="2" customFormat="1" ht="78.75" customHeight="1">
      <c r="A89" s="96"/>
      <c r="B89" s="95"/>
      <c r="C89" s="51"/>
      <c r="D89" s="143"/>
      <c r="E89" s="168">
        <f>E176+E219+E283+E324+E409</f>
        <v>0</v>
      </c>
      <c r="F89" s="168"/>
      <c r="G89" s="168"/>
      <c r="H89" s="168">
        <f>H176+H219+H283+H324+H409</f>
        <v>0</v>
      </c>
      <c r="I89" s="168"/>
      <c r="J89" s="166"/>
    </row>
    <row r="90" spans="1:10" s="2" customFormat="1" ht="39" customHeight="1">
      <c r="A90" s="96"/>
      <c r="B90" s="95"/>
      <c r="C90" s="51"/>
      <c r="D90" s="143"/>
      <c r="E90" s="166"/>
      <c r="F90" s="166"/>
      <c r="G90" s="166"/>
      <c r="H90" s="168"/>
      <c r="I90" s="168"/>
      <c r="J90" s="166"/>
    </row>
    <row r="91" spans="5:10" s="2" customFormat="1" ht="12.75">
      <c r="E91" s="168"/>
      <c r="F91" s="168"/>
      <c r="G91" s="168"/>
      <c r="H91" s="168"/>
      <c r="I91" s="26"/>
      <c r="J91" s="97"/>
    </row>
    <row r="92" spans="5:10" s="2" customFormat="1" ht="12.75">
      <c r="E92" s="168"/>
      <c r="F92" s="168"/>
      <c r="G92" s="168"/>
      <c r="H92" s="168"/>
      <c r="I92" s="26"/>
      <c r="J92" s="97"/>
    </row>
    <row r="93" spans="5:10" s="2" customFormat="1" ht="12.75">
      <c r="E93" s="26"/>
      <c r="F93" s="26"/>
      <c r="G93" s="26"/>
      <c r="H93" s="26"/>
      <c r="I93" s="26"/>
      <c r="J93" s="97"/>
    </row>
    <row r="94" spans="1:10" s="2" customFormat="1" ht="12.75">
      <c r="A94" s="23"/>
      <c r="C94" s="23"/>
      <c r="E94" s="26"/>
      <c r="F94" s="26"/>
      <c r="G94" s="26"/>
      <c r="H94" s="26"/>
      <c r="I94" s="26"/>
      <c r="J94" s="97"/>
    </row>
    <row r="95" spans="1:10" s="2" customFormat="1" ht="12.75">
      <c r="A95" s="23"/>
      <c r="C95" s="23"/>
      <c r="E95" s="26"/>
      <c r="F95" s="26"/>
      <c r="G95" s="26"/>
      <c r="H95" s="25"/>
      <c r="I95" s="26"/>
      <c r="J95" s="97"/>
    </row>
    <row r="96" spans="1:10" s="2" customFormat="1" ht="12.75">
      <c r="A96" s="96"/>
      <c r="C96" s="96"/>
      <c r="E96" s="169"/>
      <c r="F96" s="169"/>
      <c r="G96" s="169"/>
      <c r="H96" s="97"/>
      <c r="I96" s="97"/>
      <c r="J96" s="97"/>
    </row>
    <row r="97" spans="1:10" s="2" customFormat="1" ht="12.75">
      <c r="A97" s="23"/>
      <c r="C97" s="23"/>
      <c r="E97" s="26"/>
      <c r="F97" s="26"/>
      <c r="G97" s="26"/>
      <c r="H97" s="26"/>
      <c r="I97" s="26"/>
      <c r="J97" s="97"/>
    </row>
    <row r="98" spans="1:10" s="2" customFormat="1" ht="12.75">
      <c r="A98" s="23"/>
      <c r="C98" s="23"/>
      <c r="E98" s="26"/>
      <c r="F98" s="26"/>
      <c r="G98" s="26"/>
      <c r="H98" s="26"/>
      <c r="I98" s="26"/>
      <c r="J98" s="97"/>
    </row>
    <row r="99" spans="1:10" s="2" customFormat="1" ht="12.75">
      <c r="A99" s="23"/>
      <c r="C99" s="23"/>
      <c r="E99" s="26"/>
      <c r="F99" s="26"/>
      <c r="G99" s="26"/>
      <c r="H99" s="26"/>
      <c r="I99" s="26"/>
      <c r="J99" s="97"/>
    </row>
    <row r="100" spans="1:10" s="2" customFormat="1" ht="61.5" customHeight="1">
      <c r="A100" s="96"/>
      <c r="B100" s="95"/>
      <c r="C100" s="170"/>
      <c r="D100" s="95"/>
      <c r="E100" s="97"/>
      <c r="F100" s="97"/>
      <c r="G100" s="97"/>
      <c r="H100" s="97"/>
      <c r="I100" s="97"/>
      <c r="J100" s="97"/>
    </row>
    <row r="101" spans="1:10" s="2" customFormat="1" ht="12.75">
      <c r="A101" s="23"/>
      <c r="E101" s="26"/>
      <c r="F101" s="26"/>
      <c r="G101" s="26"/>
      <c r="H101" s="26"/>
      <c r="I101" s="26"/>
      <c r="J101" s="97"/>
    </row>
    <row r="102" spans="1:10" s="2" customFormat="1" ht="12.75">
      <c r="A102" s="23"/>
      <c r="E102" s="26"/>
      <c r="F102" s="26"/>
      <c r="G102" s="26"/>
      <c r="H102" s="26"/>
      <c r="I102" s="26"/>
      <c r="J102" s="97"/>
    </row>
    <row r="103" spans="1:10" s="2" customFormat="1" ht="12.75">
      <c r="A103" s="96"/>
      <c r="B103" s="95"/>
      <c r="C103" s="96"/>
      <c r="D103" s="95"/>
      <c r="E103" s="97"/>
      <c r="F103" s="97"/>
      <c r="G103" s="97"/>
      <c r="H103" s="97"/>
      <c r="I103" s="97"/>
      <c r="J103" s="97"/>
    </row>
    <row r="104" spans="1:10" s="2" customFormat="1" ht="12.75">
      <c r="A104" s="23"/>
      <c r="C104" s="23"/>
      <c r="E104" s="26"/>
      <c r="F104" s="26"/>
      <c r="G104" s="26"/>
      <c r="H104" s="26"/>
      <c r="I104" s="26"/>
      <c r="J104" s="97"/>
    </row>
    <row r="105" spans="5:9" s="2" customFormat="1" ht="12.75">
      <c r="E105" s="10"/>
      <c r="F105" s="10"/>
      <c r="G105" s="10"/>
      <c r="H105" s="10"/>
      <c r="I105" s="10"/>
    </row>
    <row r="106" spans="5:9" s="2" customFormat="1" ht="12.75">
      <c r="E106" s="10"/>
      <c r="F106" s="10"/>
      <c r="G106" s="10"/>
      <c r="H106" s="10"/>
      <c r="I106" s="10"/>
    </row>
    <row r="107" spans="1:10" s="2" customFormat="1" ht="12.75">
      <c r="A107" s="23"/>
      <c r="B107" s="16"/>
      <c r="C107" s="9"/>
      <c r="E107" s="10"/>
      <c r="F107" s="10"/>
      <c r="G107" s="10"/>
      <c r="H107" s="10"/>
      <c r="I107" s="10"/>
      <c r="J107" s="25"/>
    </row>
    <row r="108" spans="1:10" s="2" customFormat="1" ht="12.75">
      <c r="A108" s="171"/>
      <c r="B108" s="172"/>
      <c r="C108" s="172"/>
      <c r="D108" s="172"/>
      <c r="E108" s="171"/>
      <c r="F108" s="171"/>
      <c r="G108" s="171"/>
      <c r="H108" s="171"/>
      <c r="I108" s="171"/>
      <c r="J108" s="173"/>
    </row>
    <row r="109" spans="1:10" s="2" customFormat="1" ht="12.75">
      <c r="A109" s="40"/>
      <c r="B109" s="16"/>
      <c r="C109" s="16"/>
      <c r="D109" s="16"/>
      <c r="E109" s="174"/>
      <c r="F109" s="174"/>
      <c r="G109" s="174"/>
      <c r="H109" s="174"/>
      <c r="I109" s="174"/>
      <c r="J109" s="175"/>
    </row>
    <row r="110" spans="1:10" s="2" customFormat="1" ht="12.75">
      <c r="A110" s="23"/>
      <c r="C110" s="23"/>
      <c r="E110" s="26"/>
      <c r="F110" s="26"/>
      <c r="G110" s="26"/>
      <c r="H110" s="26"/>
      <c r="I110" s="26"/>
      <c r="J110" s="175"/>
    </row>
    <row r="111" spans="1:10" s="2" customFormat="1" ht="12.75">
      <c r="A111" s="23"/>
      <c r="C111" s="65"/>
      <c r="E111" s="26"/>
      <c r="F111" s="26"/>
      <c r="G111" s="26"/>
      <c r="H111" s="26"/>
      <c r="I111" s="26"/>
      <c r="J111" s="175"/>
    </row>
    <row r="112" spans="1:10" s="2" customFormat="1" ht="12.75">
      <c r="A112" s="23"/>
      <c r="C112" s="23"/>
      <c r="E112" s="26"/>
      <c r="F112" s="26"/>
      <c r="G112" s="26"/>
      <c r="H112" s="26"/>
      <c r="I112" s="26"/>
      <c r="J112" s="175"/>
    </row>
    <row r="113" spans="1:10" s="2" customFormat="1" ht="12.75">
      <c r="A113" s="23"/>
      <c r="C113" s="23"/>
      <c r="E113" s="26"/>
      <c r="F113" s="26"/>
      <c r="G113" s="26"/>
      <c r="H113" s="26"/>
      <c r="I113" s="26"/>
      <c r="J113" s="175"/>
    </row>
    <row r="114" spans="1:10" s="2" customFormat="1" ht="12.75">
      <c r="A114" s="23"/>
      <c r="C114" s="23"/>
      <c r="E114" s="26"/>
      <c r="F114" s="26"/>
      <c r="G114" s="26"/>
      <c r="H114" s="26"/>
      <c r="I114" s="26"/>
      <c r="J114" s="175"/>
    </row>
    <row r="115" spans="1:10" s="2" customFormat="1" ht="66" customHeight="1">
      <c r="A115" s="23"/>
      <c r="C115" s="176"/>
      <c r="E115" s="26"/>
      <c r="F115" s="26"/>
      <c r="G115" s="26"/>
      <c r="H115" s="26"/>
      <c r="I115" s="26"/>
      <c r="J115" s="175"/>
    </row>
    <row r="116" spans="1:10" s="2" customFormat="1" ht="12.75">
      <c r="A116" s="23"/>
      <c r="C116" s="23"/>
      <c r="E116" s="26"/>
      <c r="F116" s="26"/>
      <c r="G116" s="26"/>
      <c r="H116" s="26"/>
      <c r="I116" s="26"/>
      <c r="J116" s="175"/>
    </row>
    <row r="117" spans="1:10" s="2" customFormat="1" ht="12.75">
      <c r="A117" s="23"/>
      <c r="C117" s="65"/>
      <c r="E117" s="26"/>
      <c r="F117" s="26"/>
      <c r="G117" s="26"/>
      <c r="H117" s="26"/>
      <c r="I117" s="26"/>
      <c r="J117" s="175"/>
    </row>
    <row r="118" spans="1:10" s="2" customFormat="1" ht="12.75">
      <c r="A118" s="23"/>
      <c r="C118" s="23"/>
      <c r="E118" s="26"/>
      <c r="F118" s="26"/>
      <c r="G118" s="26"/>
      <c r="H118" s="26"/>
      <c r="I118" s="26"/>
      <c r="J118" s="175"/>
    </row>
    <row r="119" spans="1:10" s="2" customFormat="1" ht="12.75">
      <c r="A119" s="23"/>
      <c r="C119" s="9"/>
      <c r="D119" s="16"/>
      <c r="E119" s="21"/>
      <c r="F119" s="21"/>
      <c r="G119" s="21"/>
      <c r="H119" s="21"/>
      <c r="I119" s="21"/>
      <c r="J119" s="175"/>
    </row>
    <row r="120" spans="3:10" s="2" customFormat="1" ht="12.75">
      <c r="C120" s="9"/>
      <c r="D120" s="16"/>
      <c r="E120" s="177"/>
      <c r="F120" s="177"/>
      <c r="G120" s="177"/>
      <c r="H120" s="21"/>
      <c r="I120" s="21"/>
      <c r="J120" s="175"/>
    </row>
    <row r="121" spans="1:10" s="2" customFormat="1" ht="12.75">
      <c r="A121" s="23"/>
      <c r="C121" s="23"/>
      <c r="E121" s="10"/>
      <c r="F121" s="10"/>
      <c r="G121" s="10"/>
      <c r="H121" s="10"/>
      <c r="I121" s="10"/>
      <c r="J121" s="25"/>
    </row>
    <row r="122" spans="1:9" s="2" customFormat="1" ht="12.75">
      <c r="A122" s="120"/>
      <c r="B122" s="120"/>
      <c r="C122" s="178"/>
      <c r="D122" s="178"/>
      <c r="E122" s="179"/>
      <c r="F122" s="179"/>
      <c r="G122" s="179"/>
      <c r="H122" s="179"/>
      <c r="I122" s="179"/>
    </row>
    <row r="123" spans="1:10" s="2" customFormat="1" ht="37.5" customHeight="1">
      <c r="A123" s="23"/>
      <c r="C123" s="51"/>
      <c r="E123" s="10"/>
      <c r="F123" s="10"/>
      <c r="G123" s="10"/>
      <c r="H123" s="10"/>
      <c r="I123" s="10"/>
      <c r="J123" s="25"/>
    </row>
    <row r="124" spans="3:9" s="120" customFormat="1" ht="33.75" customHeight="1">
      <c r="C124" s="180"/>
      <c r="E124" s="125"/>
      <c r="F124" s="125"/>
      <c r="G124" s="125"/>
      <c r="H124" s="125"/>
      <c r="I124" s="125"/>
    </row>
    <row r="125" s="2" customFormat="1" ht="12.75"/>
    <row r="126" s="2" customFormat="1" ht="12.75"/>
    <row r="127" s="2" customFormat="1" ht="12.75"/>
  </sheetData>
  <sheetProtection/>
  <mergeCells count="3">
    <mergeCell ref="C4:J4"/>
    <mergeCell ref="C5:J5"/>
    <mergeCell ref="E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54"/>
  <sheetViews>
    <sheetView zoomScalePageLayoutView="0" workbookViewId="0" topLeftCell="A1">
      <selection activeCell="F38" sqref="F38"/>
    </sheetView>
  </sheetViews>
  <sheetFormatPr defaultColWidth="9.140625" defaultRowHeight="12.75"/>
  <cols>
    <col min="2" max="2" width="12.7109375" style="0" customWidth="1"/>
    <col min="3" max="3" width="19.8515625" style="0" customWidth="1"/>
    <col min="13" max="13" width="11.28125" style="0" customWidth="1"/>
  </cols>
  <sheetData>
    <row r="3" spans="2:12" ht="12.75">
      <c r="B3">
        <v>52</v>
      </c>
      <c r="C3">
        <v>51</v>
      </c>
      <c r="E3">
        <v>11</v>
      </c>
      <c r="G3">
        <v>31</v>
      </c>
      <c r="I3">
        <v>43</v>
      </c>
      <c r="J3">
        <v>61</v>
      </c>
      <c r="L3">
        <v>71</v>
      </c>
    </row>
    <row r="5" spans="2:12" ht="12.75">
      <c r="B5">
        <v>927499.38</v>
      </c>
      <c r="C5">
        <v>3158.8</v>
      </c>
      <c r="E5">
        <v>160907.21</v>
      </c>
      <c r="G5" s="14">
        <v>0.53</v>
      </c>
      <c r="I5">
        <v>44794</v>
      </c>
      <c r="J5">
        <v>398.17</v>
      </c>
      <c r="L5">
        <v>530.89</v>
      </c>
    </row>
    <row r="6" spans="2:9" ht="12.75">
      <c r="B6">
        <v>10617.82</v>
      </c>
      <c r="C6">
        <v>9480.31</v>
      </c>
      <c r="G6">
        <v>663.61</v>
      </c>
      <c r="I6" s="14">
        <v>1327.23</v>
      </c>
    </row>
    <row r="7" spans="3:9" ht="12.75">
      <c r="C7">
        <v>5399.24</v>
      </c>
      <c r="G7">
        <v>1327.23</v>
      </c>
      <c r="I7" s="14">
        <v>6636.14</v>
      </c>
    </row>
    <row r="8" ht="12.75">
      <c r="C8">
        <v>7963</v>
      </c>
    </row>
    <row r="9" spans="1:13" ht="12.75">
      <c r="A9" s="14" t="s">
        <v>109</v>
      </c>
      <c r="B9">
        <f>B5+B6+B7+B8</f>
        <v>938117.2</v>
      </c>
      <c r="C9">
        <f aca="true" t="shared" si="0" ref="C9:L9">C5+C6+C7+C8</f>
        <v>26001.35</v>
      </c>
      <c r="D9">
        <f t="shared" si="0"/>
        <v>0</v>
      </c>
      <c r="E9">
        <f t="shared" si="0"/>
        <v>160907.21</v>
      </c>
      <c r="F9">
        <f t="shared" si="0"/>
        <v>0</v>
      </c>
      <c r="G9">
        <f t="shared" si="0"/>
        <v>1991.37</v>
      </c>
      <c r="H9">
        <f t="shared" si="0"/>
        <v>0</v>
      </c>
      <c r="I9">
        <f t="shared" si="0"/>
        <v>52757.37</v>
      </c>
      <c r="J9">
        <f t="shared" si="0"/>
        <v>398.17</v>
      </c>
      <c r="K9">
        <f t="shared" si="0"/>
        <v>0</v>
      </c>
      <c r="L9">
        <f t="shared" si="0"/>
        <v>530.89</v>
      </c>
      <c r="M9">
        <f>B9+C9+D9+E9+F9+G9+H9+I9+J9+K9+L9</f>
        <v>1180703.56</v>
      </c>
    </row>
    <row r="10" ht="12.75">
      <c r="M10">
        <f aca="true" t="shared" si="1" ref="M10:M54">B10+C10+D10+E10+F10+G10+H10+I10+J10+K10+L10</f>
        <v>0</v>
      </c>
    </row>
    <row r="11" ht="12.75">
      <c r="M11">
        <f t="shared" si="1"/>
        <v>0</v>
      </c>
    </row>
    <row r="12" spans="1:13" ht="12.75">
      <c r="A12" s="14" t="s">
        <v>110</v>
      </c>
      <c r="B12">
        <v>132.72</v>
      </c>
      <c r="C12">
        <v>3158.8</v>
      </c>
      <c r="E12">
        <v>5309</v>
      </c>
      <c r="G12">
        <v>1460.48</v>
      </c>
      <c r="I12">
        <v>23890</v>
      </c>
      <c r="J12">
        <v>398.17</v>
      </c>
      <c r="L12">
        <v>530.89</v>
      </c>
      <c r="M12">
        <f t="shared" si="1"/>
        <v>34880.06</v>
      </c>
    </row>
    <row r="13" spans="2:13" ht="12.75">
      <c r="B13">
        <v>265.45</v>
      </c>
      <c r="C13">
        <v>7963</v>
      </c>
      <c r="E13">
        <v>1088</v>
      </c>
      <c r="G13">
        <v>530.89</v>
      </c>
      <c r="I13">
        <v>20904</v>
      </c>
      <c r="M13">
        <f t="shared" si="1"/>
        <v>30751.34</v>
      </c>
    </row>
    <row r="14" spans="2:13" ht="12.75">
      <c r="B14">
        <v>427.37</v>
      </c>
      <c r="C14">
        <v>167.81</v>
      </c>
      <c r="E14">
        <v>212</v>
      </c>
      <c r="I14">
        <v>1327.23</v>
      </c>
      <c r="M14">
        <f t="shared" si="1"/>
        <v>2134.41</v>
      </c>
    </row>
    <row r="15" spans="2:13" ht="12.75">
      <c r="B15">
        <v>398.17</v>
      </c>
      <c r="C15">
        <v>4161.72</v>
      </c>
      <c r="E15">
        <v>9292</v>
      </c>
      <c r="I15">
        <v>1327.23</v>
      </c>
      <c r="M15">
        <f t="shared" si="1"/>
        <v>15179.119999999999</v>
      </c>
    </row>
    <row r="16" spans="2:13" ht="12.75">
      <c r="B16">
        <v>265.45</v>
      </c>
      <c r="C16">
        <v>686.71</v>
      </c>
      <c r="E16">
        <v>39419</v>
      </c>
      <c r="I16" s="14">
        <v>1459.95</v>
      </c>
      <c r="M16">
        <f t="shared" si="1"/>
        <v>41831.11</v>
      </c>
    </row>
    <row r="17" spans="2:13" ht="12.75">
      <c r="B17">
        <v>7963.37</v>
      </c>
      <c r="C17">
        <v>134.25</v>
      </c>
      <c r="E17">
        <v>1327</v>
      </c>
      <c r="I17" s="14">
        <v>3848.96</v>
      </c>
      <c r="M17">
        <f t="shared" si="1"/>
        <v>13273.579999999998</v>
      </c>
    </row>
    <row r="18" spans="2:13" ht="12.75">
      <c r="B18">
        <v>2654.46</v>
      </c>
      <c r="C18">
        <v>364.39</v>
      </c>
      <c r="E18">
        <v>531</v>
      </c>
      <c r="M18">
        <f t="shared" si="1"/>
        <v>3549.85</v>
      </c>
    </row>
    <row r="19" spans="2:13" ht="12.75">
      <c r="B19">
        <v>10617.82</v>
      </c>
      <c r="C19">
        <v>2992.91</v>
      </c>
      <c r="E19">
        <v>265</v>
      </c>
      <c r="M19">
        <f t="shared" si="1"/>
        <v>13875.73</v>
      </c>
    </row>
    <row r="20" spans="2:13" ht="12.75">
      <c r="B20">
        <v>728680.07</v>
      </c>
      <c r="C20">
        <v>2406.33</v>
      </c>
      <c r="E20">
        <v>1858</v>
      </c>
      <c r="M20">
        <f t="shared" si="1"/>
        <v>732944.3999999999</v>
      </c>
    </row>
    <row r="21" spans="2:13" ht="12.75">
      <c r="B21">
        <v>9290.6</v>
      </c>
      <c r="C21">
        <v>3107.48</v>
      </c>
      <c r="E21">
        <v>5309</v>
      </c>
      <c r="M21">
        <f t="shared" si="1"/>
        <v>17707.08</v>
      </c>
    </row>
    <row r="22" spans="2:13" ht="12.75">
      <c r="B22">
        <v>1990.84</v>
      </c>
      <c r="C22">
        <v>115.07</v>
      </c>
      <c r="E22">
        <v>2654</v>
      </c>
      <c r="M22">
        <f t="shared" si="1"/>
        <v>4759.91</v>
      </c>
    </row>
    <row r="23" spans="2:13" ht="12.75">
      <c r="B23">
        <v>32384.37</v>
      </c>
      <c r="C23">
        <v>512.74</v>
      </c>
      <c r="E23">
        <v>1327</v>
      </c>
      <c r="M23">
        <f t="shared" si="1"/>
        <v>34224.11</v>
      </c>
    </row>
    <row r="24" spans="2:13" ht="12.75">
      <c r="B24">
        <v>120246.86</v>
      </c>
      <c r="C24">
        <v>230.14</v>
      </c>
      <c r="E24">
        <v>1858</v>
      </c>
      <c r="M24">
        <f t="shared" si="1"/>
        <v>122335</v>
      </c>
    </row>
    <row r="25" spans="2:13" ht="12.75">
      <c r="B25">
        <v>18581.19</v>
      </c>
      <c r="E25">
        <v>1102</v>
      </c>
      <c r="M25">
        <f t="shared" si="1"/>
        <v>19683.19</v>
      </c>
    </row>
    <row r="26" spans="2:13" ht="12.75">
      <c r="B26">
        <v>1592.67</v>
      </c>
      <c r="E26">
        <v>133</v>
      </c>
      <c r="M26">
        <f t="shared" si="1"/>
        <v>1725.67</v>
      </c>
    </row>
    <row r="27" spans="2:13" ht="12.75">
      <c r="B27">
        <v>734.42</v>
      </c>
      <c r="E27">
        <v>398</v>
      </c>
      <c r="M27">
        <f t="shared" si="1"/>
        <v>1132.42</v>
      </c>
    </row>
    <row r="28" spans="2:13" ht="12.75">
      <c r="B28">
        <v>29.61</v>
      </c>
      <c r="E28">
        <v>199</v>
      </c>
      <c r="M28">
        <f t="shared" si="1"/>
        <v>228.61</v>
      </c>
    </row>
    <row r="29" spans="2:13" ht="12.75">
      <c r="B29">
        <v>121.18</v>
      </c>
      <c r="E29">
        <v>1460</v>
      </c>
      <c r="M29">
        <f t="shared" si="1"/>
        <v>1581.18</v>
      </c>
    </row>
    <row r="30" spans="2:13" ht="12.75">
      <c r="B30">
        <v>23.69</v>
      </c>
      <c r="E30">
        <v>995</v>
      </c>
      <c r="M30">
        <f t="shared" si="1"/>
        <v>1018.69</v>
      </c>
    </row>
    <row r="31" spans="2:13" ht="12.75">
      <c r="B31">
        <v>64.3</v>
      </c>
      <c r="E31">
        <v>597</v>
      </c>
      <c r="M31">
        <f t="shared" si="1"/>
        <v>661.3</v>
      </c>
    </row>
    <row r="32" spans="2:13" ht="12.75">
      <c r="B32">
        <v>528.16</v>
      </c>
      <c r="E32">
        <v>319</v>
      </c>
      <c r="M32">
        <f t="shared" si="1"/>
        <v>847.16</v>
      </c>
    </row>
    <row r="33" spans="2:13" ht="12.75">
      <c r="B33">
        <v>424.56</v>
      </c>
      <c r="E33">
        <v>33181</v>
      </c>
      <c r="M33">
        <f t="shared" si="1"/>
        <v>33605.56</v>
      </c>
    </row>
    <row r="34" spans="2:13" ht="12.75">
      <c r="B34">
        <v>548.38</v>
      </c>
      <c r="E34">
        <v>265</v>
      </c>
      <c r="M34">
        <f t="shared" si="1"/>
        <v>813.38</v>
      </c>
    </row>
    <row r="35" spans="2:13" ht="12.75">
      <c r="B35">
        <v>20.31</v>
      </c>
      <c r="E35">
        <v>2190</v>
      </c>
      <c r="M35">
        <f t="shared" si="1"/>
        <v>2210.31</v>
      </c>
    </row>
    <row r="36" spans="2:13" ht="12.75">
      <c r="B36">
        <v>90.48</v>
      </c>
      <c r="E36">
        <v>9417</v>
      </c>
      <c r="M36">
        <f t="shared" si="1"/>
        <v>9507.48</v>
      </c>
    </row>
    <row r="37" spans="2:13" ht="12.75">
      <c r="B37">
        <v>40.71</v>
      </c>
      <c r="E37">
        <v>1991</v>
      </c>
      <c r="M37">
        <f t="shared" si="1"/>
        <v>2031.71</v>
      </c>
    </row>
    <row r="38" spans="4:13" ht="12.75">
      <c r="D38">
        <f>SUM(D12:D37)</f>
        <v>0</v>
      </c>
      <c r="E38">
        <v>796</v>
      </c>
      <c r="H38">
        <f>SUM(H12:H37)</f>
        <v>0</v>
      </c>
      <c r="K38">
        <f>SUM(K12:K37)</f>
        <v>0</v>
      </c>
      <c r="M38">
        <f t="shared" si="1"/>
        <v>796</v>
      </c>
    </row>
    <row r="39" spans="5:13" ht="12.75">
      <c r="E39">
        <v>265</v>
      </c>
      <c r="M39">
        <f t="shared" si="1"/>
        <v>265</v>
      </c>
    </row>
    <row r="40" spans="5:13" ht="12.75">
      <c r="E40">
        <v>1991</v>
      </c>
      <c r="M40">
        <f t="shared" si="1"/>
        <v>1991</v>
      </c>
    </row>
    <row r="41" spans="5:13" ht="12.75">
      <c r="E41">
        <v>1991</v>
      </c>
      <c r="M41">
        <f t="shared" si="1"/>
        <v>1991</v>
      </c>
    </row>
    <row r="42" spans="5:13" ht="12.75">
      <c r="E42">
        <v>864.03</v>
      </c>
      <c r="M42">
        <f t="shared" si="1"/>
        <v>864.03</v>
      </c>
    </row>
    <row r="43" spans="5:13" ht="12.75">
      <c r="E43">
        <v>34.84</v>
      </c>
      <c r="M43">
        <f t="shared" si="1"/>
        <v>34.84</v>
      </c>
    </row>
    <row r="44" spans="5:13" ht="12.75">
      <c r="E44">
        <v>142.54</v>
      </c>
      <c r="M44">
        <f t="shared" si="1"/>
        <v>142.54</v>
      </c>
    </row>
    <row r="45" spans="5:13" ht="12.75">
      <c r="E45">
        <v>27.87</v>
      </c>
      <c r="M45">
        <f t="shared" si="1"/>
        <v>27.87</v>
      </c>
    </row>
    <row r="46" spans="5:13" ht="12.75">
      <c r="E46">
        <v>75.65</v>
      </c>
      <c r="M46">
        <f t="shared" si="1"/>
        <v>75.65</v>
      </c>
    </row>
    <row r="47" spans="5:13" ht="12.75">
      <c r="E47">
        <v>13300</v>
      </c>
      <c r="M47">
        <f t="shared" si="1"/>
        <v>13300</v>
      </c>
    </row>
    <row r="48" spans="5:13" ht="12.75">
      <c r="E48">
        <v>17900</v>
      </c>
      <c r="M48">
        <f t="shared" si="1"/>
        <v>17900</v>
      </c>
    </row>
    <row r="49" spans="5:13" ht="12.75">
      <c r="E49">
        <v>645.15</v>
      </c>
      <c r="M49">
        <f t="shared" si="1"/>
        <v>645.15</v>
      </c>
    </row>
    <row r="50" spans="5:13" ht="12.75">
      <c r="E50">
        <v>23.89</v>
      </c>
      <c r="M50">
        <f t="shared" si="1"/>
        <v>23.89</v>
      </c>
    </row>
    <row r="51" spans="5:13" ht="12.75">
      <c r="E51">
        <v>106.45</v>
      </c>
      <c r="M51">
        <f t="shared" si="1"/>
        <v>106.45</v>
      </c>
    </row>
    <row r="52" spans="5:13" ht="12.75">
      <c r="E52">
        <v>47.78</v>
      </c>
      <c r="M52">
        <f t="shared" si="1"/>
        <v>47.78</v>
      </c>
    </row>
    <row r="53" ht="12.75">
      <c r="M53">
        <f t="shared" si="1"/>
        <v>0</v>
      </c>
    </row>
    <row r="54" spans="2:13" ht="12.75">
      <c r="B54">
        <f>SUM(B12:B53)</f>
        <v>938117.2100000001</v>
      </c>
      <c r="C54">
        <f>SUM(C12:C53)</f>
        <v>26001.35</v>
      </c>
      <c r="D54">
        <f>SUM(D12:D53)</f>
        <v>0</v>
      </c>
      <c r="E54">
        <f>SUM(E12:E53)</f>
        <v>160907.2</v>
      </c>
      <c r="G54">
        <f aca="true" t="shared" si="2" ref="G54:L54">SUM(G12:G53)</f>
        <v>1991.37</v>
      </c>
      <c r="H54">
        <f t="shared" si="2"/>
        <v>0</v>
      </c>
      <c r="I54">
        <f t="shared" si="2"/>
        <v>52757.37</v>
      </c>
      <c r="J54">
        <f t="shared" si="2"/>
        <v>398.17</v>
      </c>
      <c r="K54">
        <f t="shared" si="2"/>
        <v>0</v>
      </c>
      <c r="L54">
        <f t="shared" si="2"/>
        <v>530.89</v>
      </c>
      <c r="M54">
        <f t="shared" si="1"/>
        <v>1180703.56</v>
      </c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 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</dc:creator>
  <cp:keywords/>
  <dc:description/>
  <cp:lastModifiedBy>Marija</cp:lastModifiedBy>
  <cp:lastPrinted>2023-11-20T07:53:39Z</cp:lastPrinted>
  <dcterms:created xsi:type="dcterms:W3CDTF">2005-11-22T10:01:08Z</dcterms:created>
  <dcterms:modified xsi:type="dcterms:W3CDTF">2024-01-08T14:04:19Z</dcterms:modified>
  <cp:category/>
  <cp:version/>
  <cp:contentType/>
  <cp:contentStatus/>
</cp:coreProperties>
</file>